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iana.suciu\AppData\Local\Microsoft\Windows\INetCache\Content.Outlook\8NMQCT18\"/>
    </mc:Choice>
  </mc:AlternateContent>
  <xr:revisionPtr revIDLastSave="0" documentId="13_ncr:1_{8D50802E-3441-4FE1-9307-D9280D1E65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ituatia pozitiei financiare" sheetId="1" r:id="rId1"/>
    <sheet name="situatia profitului sau pierde" sheetId="2" r:id="rId2"/>
    <sheet name="situatia miscarii capitalurilor" sheetId="3" r:id="rId3"/>
    <sheet name="fluxurile de trezorerie" sheetId="4" r:id="rId4"/>
  </sheets>
  <definedNames>
    <definedName name="_xlnm.Print_Area" localSheetId="3">'fluxurile de trezorerie'!$B$1:$F$36</definedName>
    <definedName name="_xlnm.Print_Area" localSheetId="2">'situatia miscarii capitalurilor'!$A$1:$J$31</definedName>
    <definedName name="_xlnm.Print_Area" localSheetId="0">'situatia pozitiei financiare'!$B$2:$F$42</definedName>
    <definedName name="_xlnm.Print_Area" localSheetId="1">'situatia profitului sau pierde'!$B$2:$F$42</definedName>
  </definedNames>
  <calcPr calcId="191029"/>
</workbook>
</file>

<file path=xl/calcChain.xml><?xml version="1.0" encoding="utf-8"?>
<calcChain xmlns="http://schemas.openxmlformats.org/spreadsheetml/2006/main">
  <c r="E35" i="4" l="1"/>
  <c r="D35" i="4"/>
  <c r="D30" i="3"/>
  <c r="I30" i="3"/>
  <c r="G30" i="3"/>
  <c r="E30" i="3"/>
  <c r="F30" i="3"/>
  <c r="H30" i="3"/>
  <c r="J30" i="3"/>
  <c r="C30" i="3"/>
  <c r="D29" i="3"/>
  <c r="E29" i="3"/>
  <c r="F29" i="3"/>
  <c r="G29" i="3"/>
  <c r="H29" i="3"/>
  <c r="I29" i="3"/>
  <c r="C29" i="3"/>
  <c r="J27" i="3"/>
  <c r="J26" i="3"/>
  <c r="J25" i="3"/>
  <c r="G18" i="3" l="1"/>
  <c r="D17" i="3"/>
  <c r="E17" i="3"/>
  <c r="F17" i="3"/>
  <c r="H17" i="3"/>
  <c r="I17" i="3"/>
  <c r="C17" i="3"/>
  <c r="G15" i="3"/>
  <c r="G17" i="3" s="1"/>
  <c r="J14" i="3"/>
  <c r="E40" i="1"/>
  <c r="E30" i="1"/>
  <c r="E38" i="2"/>
  <c r="J22" i="3"/>
  <c r="D8" i="4" l="1"/>
  <c r="F30" i="1"/>
  <c r="F21" i="1"/>
  <c r="E25" i="2"/>
  <c r="E27" i="2" s="1"/>
  <c r="D21" i="4"/>
  <c r="J21" i="3"/>
  <c r="J24" i="3"/>
  <c r="J18" i="3"/>
  <c r="F25" i="2"/>
  <c r="E8" i="4"/>
  <c r="J15" i="3"/>
  <c r="J9" i="3"/>
  <c r="F38" i="2"/>
  <c r="F40" i="1"/>
  <c r="E26" i="4"/>
  <c r="D26" i="4"/>
  <c r="E21" i="4"/>
  <c r="J13" i="3"/>
  <c r="J11" i="3"/>
  <c r="J17" i="3" s="1"/>
  <c r="E21" i="1"/>
  <c r="F16" i="2"/>
  <c r="F27" i="2" s="1"/>
  <c r="E16" i="2"/>
  <c r="E32" i="4" l="1"/>
  <c r="D32" i="4"/>
  <c r="J29" i="3"/>
  <c r="E31" i="2"/>
  <c r="E39" i="2" s="1"/>
  <c r="E41" i="1"/>
  <c r="F41" i="1"/>
  <c r="F31" i="2"/>
  <c r="F39" i="2" s="1"/>
</calcChain>
</file>

<file path=xl/sharedStrings.xml><?xml version="1.0" encoding="utf-8"?>
<sst xmlns="http://schemas.openxmlformats.org/spreadsheetml/2006/main" count="132" uniqueCount="108">
  <si>
    <t>Nota</t>
  </si>
  <si>
    <t>Numerar și echivalente de numerar</t>
  </si>
  <si>
    <t>Active financiare recunoscute la valoare justă prin contul de profit sau pierdere</t>
  </si>
  <si>
    <t>Active financiare recunoscute la valoare justă prin alte elemente ale rezultatului global</t>
  </si>
  <si>
    <t>Imobilizări necorporale</t>
  </si>
  <si>
    <t>Imobilizări corporale</t>
  </si>
  <si>
    <t>Total active</t>
  </si>
  <si>
    <t xml:space="preserve">Datorii financiare </t>
  </si>
  <si>
    <t>Datorii privind impozitul amânat</t>
  </si>
  <si>
    <t>Alte datorii</t>
  </si>
  <si>
    <t>Total datorii</t>
  </si>
  <si>
    <t>Capital social</t>
  </si>
  <si>
    <t>Rezultatul reportat</t>
  </si>
  <si>
    <t>Rezerve din reevaluarea activelor financiare recunoscute la valoare justă prin alte elemente ale rezultatului global</t>
  </si>
  <si>
    <t>Rezerva din reevaluarea imobilizărilor corporale</t>
  </si>
  <si>
    <t>Alte rezerve</t>
  </si>
  <si>
    <t>Acțiuni proprii</t>
  </si>
  <si>
    <t>Total capitaluri proprii</t>
  </si>
  <si>
    <t>Total datorii şi capitaluri proprii</t>
  </si>
  <si>
    <t>Descriere</t>
  </si>
  <si>
    <t>Venituri din dividende</t>
  </si>
  <si>
    <t xml:space="preserve">Total venituri nete </t>
  </si>
  <si>
    <t>Cheltuieli privind comisioanele și onorariile</t>
  </si>
  <si>
    <t>Profit înainte de impozitare</t>
  </si>
  <si>
    <t>Profitul net al exerciţiului</t>
  </si>
  <si>
    <t>Alte elemente ale rezultatului global:</t>
  </si>
  <si>
    <t>Creșteri/(Scăderi) ale rezervei din reevaluarea imobilizărilor corporale, netă de impozit amânat</t>
  </si>
  <si>
    <t>Rezultatul global total al exercițiului</t>
  </si>
  <si>
    <t xml:space="preserve">Rezerva din reevaluarea imobilizărilor     corporale </t>
  </si>
  <si>
    <t xml:space="preserve">  Alte rezerve </t>
  </si>
  <si>
    <t>Total</t>
  </si>
  <si>
    <t>Rezultatul global:</t>
  </si>
  <si>
    <t>Rezultat global total aferent perioadei</t>
  </si>
  <si>
    <t>Alocarea rezervelor provenite din repartizarea profiturilor anilor anteriori</t>
  </si>
  <si>
    <r>
      <t>Rezerve din reevaluarea activelor financiare recunoscute la valoare justă prin alte elemente ale rezultatului globa</t>
    </r>
    <r>
      <rPr>
        <sz val="9"/>
        <color indexed="8"/>
        <rFont val="Verdana"/>
        <family val="2"/>
        <charset val="238"/>
      </rPr>
      <t>l</t>
    </r>
  </si>
  <si>
    <t xml:space="preserve">   Rezultatul  reportat  </t>
  </si>
  <si>
    <t xml:space="preserve">  Capital  social </t>
  </si>
  <si>
    <t>Fluxuri de trezorerie din activităţi de exploatare total, din care:</t>
  </si>
  <si>
    <t xml:space="preserve">Încasări de la clienţi </t>
  </si>
  <si>
    <t>Plăţi către furnizori şi angajaţi</t>
  </si>
  <si>
    <t>Dobânzi încasate</t>
  </si>
  <si>
    <t>Plăţi pentru achiziţionarea de imobilizări corporale şi necorporale</t>
  </si>
  <si>
    <t>Numerar şi echivalente de numerar la începutul exerciţiului financiar</t>
  </si>
  <si>
    <t>Numerar şi echivalente de numerar la sfârșitul exerciţiului financiar</t>
  </si>
  <si>
    <t>SITUAŢIA PROFITULUI SAU PIERDERII ȘI ALTE ELEMENTE ALE REZULTATULUI GLOBAL</t>
  </si>
  <si>
    <t>Venituri din exploatare</t>
  </si>
  <si>
    <t>Cheltuieli de exploatare</t>
  </si>
  <si>
    <t xml:space="preserve">Câștig/(pierdere)  din reevaluarea activelor financiare recunoscute la valoarea justă prin alte elemente ale rezultatului global, net(ă) de impozit amânat                                                                                                                                                </t>
  </si>
  <si>
    <t>Datorii privind impozitul pe profitul curent</t>
  </si>
  <si>
    <t>Transferul amortizării imobilizărilor corporale reevaluate la rezultat reportat ca urmare a scoaterii din funcțiune, netă de impozit</t>
  </si>
  <si>
    <t>Tranzacții cu acționarii, recunoscute direct în capitalurile proprii :</t>
  </si>
  <si>
    <t>Încasări din vânzarea de participații</t>
  </si>
  <si>
    <t>Plăți pentru achiziționarea de participații</t>
  </si>
  <si>
    <t>Dividende încasate (nete de impozitul reținut la sursă)</t>
  </si>
  <si>
    <t>Plăți privind contribuții, taxe, impozite datorate către bugetul de stat</t>
  </si>
  <si>
    <t>Fluxuri de trezorerie din activităţi de finanţare total, din care :</t>
  </si>
  <si>
    <t xml:space="preserve">SITUAŢIA FLUXURILOR DE TREZORERIE </t>
  </si>
  <si>
    <t xml:space="preserve">SITUATIA MISCARILOR IN CAPITALURILE PROPRII </t>
  </si>
  <si>
    <t>(Toate sumele sunt exprimate  în lei)</t>
  </si>
  <si>
    <t xml:space="preserve">Active reprezentand drepturi de utilizare a activelor suport in contracte de leasing </t>
  </si>
  <si>
    <t xml:space="preserve">Datorii din contracte de leasing </t>
  </si>
  <si>
    <t>Costuri de finantare</t>
  </si>
  <si>
    <t>Impozit pe profit platit</t>
  </si>
  <si>
    <t>Incasari din vanzari de imobilizari corporale</t>
  </si>
  <si>
    <t>Plati aferente contractelor de leasing</t>
  </si>
  <si>
    <t>Elemente care nu vor fi clasificate ulterior în profit sau pierdere :</t>
  </si>
  <si>
    <t>Alte elemente ale rezultatului global al exercițiului – total</t>
  </si>
  <si>
    <t>Rezerva de reevaluarea imobilizărilor corporale,  netă de impozit amânat</t>
  </si>
  <si>
    <t>Transferul rezervei în rezultatul reportat ca urmare a vânzării activelor financiare recunoscute la valoare justă prin alte elemente ale rezultatului global, netă de impozit amânat</t>
  </si>
  <si>
    <t>Șef Departament Financiar
Vereș Diana</t>
  </si>
  <si>
    <t>Alte plăți legate de funcționarea Societății</t>
  </si>
  <si>
    <t>Alte plăţi aferente activităţii de investiţii (inclusiv comisioane brokeraj aferente vânzărilor)</t>
  </si>
  <si>
    <t>Fluxuri de trezorerie din activităţi de investiție total, din care :</t>
  </si>
  <si>
    <t>(Pierderea)/Reluarea pierderii din deprecierea activelor financiare</t>
  </si>
  <si>
    <t>Total cheltuieli</t>
  </si>
  <si>
    <t>Beneficii acordate salariatilor si conducerii sub forma instrumentelor de capitaluri proprii</t>
  </si>
  <si>
    <t>Actiuni proprii</t>
  </si>
  <si>
    <t>Plati pentru actiuni proprii rascumparate</t>
  </si>
  <si>
    <t>TRANSILVANIA INVESTMENTS ALLIANCE S.A.</t>
  </si>
  <si>
    <t>Titluri de stat recunoscute la valoare justa prin contul de profit sau pierdere</t>
  </si>
  <si>
    <t>Provizioane pentru riscuri si cheltuieli</t>
  </si>
  <si>
    <t>Câștig net/( Pierdere netă) din activele financiare evaluate la valoare justă prin contul de profit și pierdere</t>
  </si>
  <si>
    <t>Alocarea instrumentelor financiare in cadrul Stock Option Plan</t>
  </si>
  <si>
    <t>Actiuni proprii rascumparate</t>
  </si>
  <si>
    <t>(Pierderea)/Reluarea pierderii din provizioane</t>
  </si>
  <si>
    <t>Câștig net/(Pierdere netă) din reevaluarea activelor financiare recunoscute la valoare justă prin alte elemente ale rezultatului global, net de impozit amânat</t>
  </si>
  <si>
    <t>Dividende distribuite</t>
  </si>
  <si>
    <t>Președinte Executiv
Moldovan Marius Adrian</t>
  </si>
  <si>
    <t>Încasări din vânzarea de obligațiuni/obligațiuni ajunse la maturitate</t>
  </si>
  <si>
    <t>Venit/(Cheltuială) impozit pe profit</t>
  </si>
  <si>
    <t>Creante privind impozitul pe profit</t>
  </si>
  <si>
    <t>Sold la 1 ianuarie 2025</t>
  </si>
  <si>
    <t xml:space="preserve">Dividende plătite acţionarilor </t>
  </si>
  <si>
    <t>-</t>
  </si>
  <si>
    <t>Venituri din dobanzi titluri de stat și obligatiuni corporative</t>
  </si>
  <si>
    <t xml:space="preserve">Alte active </t>
  </si>
  <si>
    <t xml:space="preserve"> LA 31 DECEMBRIE 2025</t>
  </si>
  <si>
    <t>31 decembrie 2025</t>
  </si>
  <si>
    <t>31 decembrie 2024</t>
  </si>
  <si>
    <t>Venituri din dobânzi bancare utilizând metoda ratei efective a dobânzii</t>
  </si>
  <si>
    <t xml:space="preserve">Cheltuieli cu salarii si beneficiile  personalului   </t>
  </si>
  <si>
    <t>Rezultat pe acțiune de baza/diluat</t>
  </si>
  <si>
    <t>SITUAŢIA POZIȚIEI FINANCIARE LA 31 DECEMBRIE 2025</t>
  </si>
  <si>
    <t>Active financiare la cost amortizat</t>
  </si>
  <si>
    <t>Profitul net</t>
  </si>
  <si>
    <t>Diminuare capital social</t>
  </si>
  <si>
    <t>Sold la 31 decembrie 2025</t>
  </si>
  <si>
    <t>Creşterea/(Scăderea) netă a numerarului şi echivalentelor de numerar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</si>
</sst>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-* #,##0.00\ _l_e_i_-;\-* #,##0.00\ _l_e_i_-;_-* &quot;-&quot;??\ _l_e_i_-;_-@_-"/>
    <numFmt numFmtId="165" formatCode="0.0000"/>
    <numFmt numFmtId="166" formatCode="_-* #,##0\ _l_e_i_-;\-* #,##0\ _l_e_i_-;_-* &quot;-&quot;??\ _l_e_i_-;_-@_-"/>
  </numFmts>
  <fonts count="16" x14ac:knownFonts="1">
    <font>
      <sz val="11"/>
      <color theme="1"/>
      <name val="Calibri"/>
      <family val="2"/>
      <charset val="238"/>
      <scheme val="minor"/>
    </font>
    <font>
      <sz val="9"/>
      <color indexed="8"/>
      <name val="Verdana"/>
      <family val="2"/>
      <charset val="238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color rgb="FFFF0000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  <charset val="238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28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3" fontId="5" fillId="0" borderId="0" xfId="0" applyNumberFormat="1" applyFont="1"/>
    <xf numFmtId="3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5" fontId="5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64" fontId="5" fillId="0" borderId="0" xfId="1" applyFont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66" fontId="5" fillId="0" borderId="0" xfId="1" applyNumberFormat="1" applyFont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/>
    </xf>
    <xf numFmtId="37" fontId="11" fillId="0" borderId="0" xfId="1" applyNumberFormat="1" applyFont="1" applyBorder="1" applyAlignment="1">
      <alignment horizontal="right" vertical="center"/>
    </xf>
    <xf numFmtId="164" fontId="5" fillId="0" borderId="0" xfId="1" applyFont="1" applyAlignment="1">
      <alignment horizontal="right" vertical="center"/>
    </xf>
    <xf numFmtId="37" fontId="5" fillId="0" borderId="0" xfId="1" applyNumberFormat="1" applyFont="1" applyBorder="1" applyAlignment="1">
      <alignment horizontal="right" vertical="center"/>
    </xf>
    <xf numFmtId="164" fontId="5" fillId="0" borderId="0" xfId="1" applyFont="1"/>
    <xf numFmtId="37" fontId="5" fillId="0" borderId="0" xfId="1" applyNumberFormat="1" applyFont="1" applyAlignment="1">
      <alignment horizontal="right" vertical="center"/>
    </xf>
    <xf numFmtId="43" fontId="5" fillId="0" borderId="0" xfId="1" applyNumberFormat="1" applyFont="1" applyBorder="1" applyAlignment="1">
      <alignment horizontal="right" vertical="center" wrapText="1"/>
    </xf>
    <xf numFmtId="43" fontId="5" fillId="0" borderId="0" xfId="1" applyNumberFormat="1" applyFont="1" applyBorder="1" applyAlignment="1">
      <alignment horizontal="right" wrapText="1"/>
    </xf>
    <xf numFmtId="41" fontId="10" fillId="0" borderId="7" xfId="0" applyNumberFormat="1" applyFont="1" applyBorder="1" applyAlignment="1">
      <alignment horizontal="right" vertical="center"/>
    </xf>
    <xf numFmtId="41" fontId="11" fillId="0" borderId="0" xfId="1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2" fillId="0" borderId="0" xfId="0" applyFont="1"/>
    <xf numFmtId="0" fontId="13" fillId="2" borderId="0" xfId="0" applyFont="1" applyFill="1" applyAlignment="1">
      <alignment vertical="center"/>
    </xf>
    <xf numFmtId="0" fontId="14" fillId="3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37" fontId="10" fillId="0" borderId="4" xfId="0" applyNumberFormat="1" applyFont="1" applyBorder="1" applyAlignment="1">
      <alignment horizontal="right" vertical="center" wrapText="1"/>
    </xf>
    <xf numFmtId="37" fontId="5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7" fontId="6" fillId="0" borderId="2" xfId="1" applyNumberFormat="1" applyFont="1" applyBorder="1" applyAlignment="1">
      <alignment horizontal="right" vertical="center" wrapText="1"/>
    </xf>
    <xf numFmtId="37" fontId="5" fillId="0" borderId="0" xfId="1" applyNumberFormat="1" applyFont="1" applyBorder="1" applyAlignment="1">
      <alignment horizontal="right" wrapText="1"/>
    </xf>
    <xf numFmtId="14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37" fontId="5" fillId="0" borderId="0" xfId="1" applyNumberFormat="1" applyFont="1" applyAlignment="1">
      <alignment horizontal="right" vertical="center" wrapText="1"/>
    </xf>
    <xf numFmtId="41" fontId="5" fillId="0" borderId="0" xfId="0" applyNumberFormat="1" applyFont="1" applyAlignment="1">
      <alignment horizontal="right" vertical="center" wrapText="1"/>
    </xf>
    <xf numFmtId="14" fontId="6" fillId="0" borderId="2" xfId="0" applyNumberFormat="1" applyFont="1" applyBorder="1" applyAlignment="1">
      <alignment vertical="center" wrapText="1"/>
    </xf>
    <xf numFmtId="37" fontId="11" fillId="0" borderId="0" xfId="0" applyNumberFormat="1" applyFont="1" applyAlignment="1">
      <alignment vertical="center" wrapText="1"/>
    </xf>
    <xf numFmtId="3" fontId="6" fillId="0" borderId="2" xfId="0" applyNumberFormat="1" applyFont="1" applyBorder="1" applyAlignment="1">
      <alignment vertical="center"/>
    </xf>
    <xf numFmtId="41" fontId="6" fillId="0" borderId="0" xfId="0" applyNumberFormat="1" applyFont="1" applyAlignment="1">
      <alignment vertical="center"/>
    </xf>
    <xf numFmtId="41" fontId="6" fillId="0" borderId="2" xfId="0" applyNumberFormat="1" applyFont="1" applyBorder="1" applyAlignment="1">
      <alignment vertical="center"/>
    </xf>
    <xf numFmtId="41" fontId="5" fillId="0" borderId="0" xfId="1" applyNumberFormat="1" applyFont="1" applyAlignment="1">
      <alignment horizontal="right" vertical="center"/>
    </xf>
    <xf numFmtId="38" fontId="15" fillId="0" borderId="8" xfId="0" applyNumberFormat="1" applyFont="1" applyBorder="1" applyAlignment="1">
      <alignment vertical="center" wrapText="1"/>
    </xf>
    <xf numFmtId="41" fontId="11" fillId="0" borderId="8" xfId="0" applyNumberFormat="1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right" vertical="center" wrapText="1"/>
    </xf>
    <xf numFmtId="14" fontId="6" fillId="0" borderId="2" xfId="0" applyNumberFormat="1" applyFont="1" applyBorder="1" applyAlignment="1">
      <alignment horizontal="right" vertical="center" wrapText="1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14" fillId="3" borderId="0" xfId="0" applyFont="1" applyFill="1" applyAlignment="1">
      <alignment horizontal="left" vertical="center"/>
    </xf>
    <xf numFmtId="164" fontId="5" fillId="0" borderId="0" xfId="1" applyFont="1" applyBorder="1" applyAlignment="1">
      <alignment horizontal="right" vertical="center" wrapText="1"/>
    </xf>
    <xf numFmtId="37" fontId="5" fillId="0" borderId="0" xfId="1" applyNumberFormat="1" applyFont="1" applyBorder="1" applyAlignment="1">
      <alignment horizontal="right" vertical="center" wrapText="1"/>
    </xf>
    <xf numFmtId="41" fontId="11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164" fontId="5" fillId="0" borderId="0" xfId="1" applyFont="1" applyBorder="1" applyAlignment="1">
      <alignment horizontal="right" wrapText="1"/>
    </xf>
    <xf numFmtId="43" fontId="5" fillId="0" borderId="0" xfId="1" applyNumberFormat="1" applyFont="1" applyBorder="1" applyAlignment="1">
      <alignment horizontal="right" wrapText="1"/>
    </xf>
    <xf numFmtId="37" fontId="5" fillId="0" borderId="0" xfId="1" applyNumberFormat="1" applyFont="1" applyBorder="1" applyAlignment="1">
      <alignment horizontal="right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43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 wrapText="1"/>
    </xf>
    <xf numFmtId="41" fontId="6" fillId="0" borderId="0" xfId="0" applyNumberFormat="1" applyFont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14" fontId="6" fillId="0" borderId="0" xfId="0" applyNumberFormat="1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right" vertical="center"/>
    </xf>
    <xf numFmtId="14" fontId="6" fillId="0" borderId="1" xfId="0" applyNumberFormat="1" applyFont="1" applyBorder="1" applyAlignment="1">
      <alignment horizontal="right" vertical="center"/>
    </xf>
    <xf numFmtId="41" fontId="6" fillId="0" borderId="0" xfId="1" applyNumberFormat="1" applyFont="1" applyAlignment="1">
      <alignment horizontal="right" vertical="center"/>
    </xf>
    <xf numFmtId="41" fontId="6" fillId="0" borderId="1" xfId="1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 wrapText="1"/>
    </xf>
    <xf numFmtId="37" fontId="6" fillId="0" borderId="1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41" fontId="6" fillId="0" borderId="6" xfId="0" applyNumberFormat="1" applyFont="1" applyBorder="1" applyAlignment="1">
      <alignment horizontal="right" vertical="center" wrapText="1"/>
    </xf>
    <xf numFmtId="41" fontId="6" fillId="0" borderId="1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A821F"/>
      <color rgb="FF1DAA6C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7CDD"/>
    <pageSetUpPr fitToPage="1"/>
  </sheetPr>
  <dimension ref="B2:F61"/>
  <sheetViews>
    <sheetView tabSelected="1" zoomScale="93" zoomScaleNormal="93" workbookViewId="0">
      <selection activeCell="F39" sqref="F39"/>
    </sheetView>
  </sheetViews>
  <sheetFormatPr defaultColWidth="9.109375" defaultRowHeight="11.4" x14ac:dyDescent="0.2"/>
  <cols>
    <col min="1" max="1" width="9.109375" style="15"/>
    <col min="2" max="2" width="48.33203125" style="15" customWidth="1"/>
    <col min="3" max="4" width="9.109375" style="15"/>
    <col min="5" max="5" width="18.5546875" style="15" customWidth="1"/>
    <col min="6" max="6" width="17.6640625" style="15" customWidth="1"/>
    <col min="7" max="16384" width="9.109375" style="15"/>
  </cols>
  <sheetData>
    <row r="2" spans="2:6" x14ac:dyDescent="0.2">
      <c r="B2" s="48" t="s">
        <v>78</v>
      </c>
      <c r="C2" s="49"/>
    </row>
    <row r="3" spans="2:6" x14ac:dyDescent="0.2">
      <c r="B3" s="48" t="s">
        <v>102</v>
      </c>
      <c r="C3" s="49"/>
    </row>
    <row r="4" spans="2:6" x14ac:dyDescent="0.2">
      <c r="B4" s="20"/>
    </row>
    <row r="5" spans="2:6" x14ac:dyDescent="0.2">
      <c r="B5" s="9" t="s">
        <v>58</v>
      </c>
    </row>
    <row r="6" spans="2:6" x14ac:dyDescent="0.2">
      <c r="B6" s="9"/>
    </row>
    <row r="7" spans="2:6" x14ac:dyDescent="0.2">
      <c r="B7" s="9"/>
    </row>
    <row r="8" spans="2:6" x14ac:dyDescent="0.2">
      <c r="B8" s="77" t="s">
        <v>19</v>
      </c>
      <c r="C8" s="76" t="s">
        <v>0</v>
      </c>
      <c r="D8" s="75"/>
      <c r="E8" s="73" t="s">
        <v>97</v>
      </c>
      <c r="F8" s="73" t="s">
        <v>98</v>
      </c>
    </row>
    <row r="9" spans="2:6" ht="12" thickBot="1" x14ac:dyDescent="0.25">
      <c r="B9" s="77"/>
      <c r="C9" s="82"/>
      <c r="D9" s="75"/>
      <c r="E9" s="74"/>
      <c r="F9" s="74"/>
    </row>
    <row r="10" spans="2:6" ht="12" thickTop="1" x14ac:dyDescent="0.2">
      <c r="B10" s="1"/>
      <c r="C10" s="7"/>
      <c r="D10" s="8"/>
      <c r="E10" s="8"/>
      <c r="F10" s="2"/>
    </row>
    <row r="11" spans="2:6" x14ac:dyDescent="0.2">
      <c r="B11" s="1" t="s">
        <v>1</v>
      </c>
      <c r="C11" s="7">
        <v>12</v>
      </c>
      <c r="D11" s="2"/>
      <c r="E11" s="22">
        <v>72337466</v>
      </c>
      <c r="F11" s="22">
        <v>18507269</v>
      </c>
    </row>
    <row r="12" spans="2:6" ht="42.75" customHeight="1" x14ac:dyDescent="0.2">
      <c r="B12" s="1" t="s">
        <v>2</v>
      </c>
      <c r="C12" s="12">
        <v>13</v>
      </c>
      <c r="D12" s="2"/>
      <c r="E12" s="3">
        <v>846224255</v>
      </c>
      <c r="F12" s="3">
        <v>732045656</v>
      </c>
    </row>
    <row r="13" spans="2:6" ht="42.75" customHeight="1" x14ac:dyDescent="0.2">
      <c r="B13" s="1" t="s">
        <v>79</v>
      </c>
      <c r="C13" s="12">
        <v>13</v>
      </c>
      <c r="D13" s="2"/>
      <c r="E13" s="3">
        <v>95283919</v>
      </c>
      <c r="F13" s="3">
        <v>117881986</v>
      </c>
    </row>
    <row r="14" spans="2:6" ht="33" customHeight="1" x14ac:dyDescent="0.2">
      <c r="B14" s="1" t="s">
        <v>3</v>
      </c>
      <c r="C14" s="7">
        <v>14</v>
      </c>
      <c r="D14" s="2"/>
      <c r="E14" s="3">
        <v>1398358304</v>
      </c>
      <c r="F14" s="63">
        <v>1027186801</v>
      </c>
    </row>
    <row r="15" spans="2:6" x14ac:dyDescent="0.2">
      <c r="B15" s="1" t="s">
        <v>103</v>
      </c>
      <c r="C15" s="7"/>
      <c r="D15" s="2"/>
      <c r="E15" s="3">
        <v>637226</v>
      </c>
      <c r="F15" s="3">
        <v>7554912</v>
      </c>
    </row>
    <row r="16" spans="2:6" x14ac:dyDescent="0.2">
      <c r="B16" s="1" t="s">
        <v>95</v>
      </c>
      <c r="C16" s="7"/>
      <c r="D16" s="2"/>
      <c r="E16" s="3">
        <v>688350</v>
      </c>
      <c r="F16" s="3">
        <v>697556</v>
      </c>
    </row>
    <row r="17" spans="2:6" x14ac:dyDescent="0.2">
      <c r="B17" s="1" t="s">
        <v>90</v>
      </c>
      <c r="C17" s="7"/>
      <c r="D17" s="2"/>
      <c r="E17" s="3" t="s">
        <v>93</v>
      </c>
      <c r="F17" s="3">
        <v>2640990</v>
      </c>
    </row>
    <row r="18" spans="2:6" x14ac:dyDescent="0.2">
      <c r="B18" s="1" t="s">
        <v>4</v>
      </c>
      <c r="C18" s="7">
        <v>15</v>
      </c>
      <c r="D18" s="2"/>
      <c r="E18" s="3">
        <v>62865</v>
      </c>
      <c r="F18" s="3">
        <v>77016</v>
      </c>
    </row>
    <row r="19" spans="2:6" x14ac:dyDescent="0.2">
      <c r="B19" s="1" t="s">
        <v>5</v>
      </c>
      <c r="C19" s="7">
        <v>15</v>
      </c>
      <c r="D19" s="2"/>
      <c r="E19" s="3">
        <v>23200232</v>
      </c>
      <c r="F19" s="3">
        <v>19203166</v>
      </c>
    </row>
    <row r="20" spans="2:6" ht="23.4" thickBot="1" x14ac:dyDescent="0.25">
      <c r="B20" s="1" t="s">
        <v>59</v>
      </c>
      <c r="C20" s="7">
        <v>16</v>
      </c>
      <c r="D20" s="2"/>
      <c r="E20" s="3">
        <v>1281313</v>
      </c>
      <c r="F20" s="3">
        <v>1162589</v>
      </c>
    </row>
    <row r="21" spans="2:6" ht="15" customHeight="1" x14ac:dyDescent="0.2">
      <c r="B21" s="78" t="s">
        <v>6</v>
      </c>
      <c r="C21" s="76"/>
      <c r="D21" s="83"/>
      <c r="E21" s="79">
        <f>SUM(E11:E20)</f>
        <v>2438073930</v>
      </c>
      <c r="F21" s="79">
        <f>SUM(F11:F20)-2</f>
        <v>1926957939</v>
      </c>
    </row>
    <row r="22" spans="2:6" ht="12" thickBot="1" x14ac:dyDescent="0.25">
      <c r="B22" s="78"/>
      <c r="C22" s="76"/>
      <c r="D22" s="83"/>
      <c r="E22" s="80"/>
      <c r="F22" s="80"/>
    </row>
    <row r="23" spans="2:6" ht="12" thickTop="1" x14ac:dyDescent="0.2">
      <c r="B23" s="1"/>
      <c r="C23" s="7"/>
      <c r="D23" s="2"/>
      <c r="E23" s="2"/>
      <c r="F23" s="2"/>
    </row>
    <row r="24" spans="2:6" x14ac:dyDescent="0.2">
      <c r="B24" s="1" t="s">
        <v>7</v>
      </c>
      <c r="C24" s="7">
        <v>17</v>
      </c>
      <c r="D24" s="2"/>
      <c r="E24" s="3">
        <v>34485497</v>
      </c>
      <c r="F24" s="3">
        <v>23044914</v>
      </c>
    </row>
    <row r="25" spans="2:6" x14ac:dyDescent="0.2">
      <c r="B25" s="1" t="s">
        <v>60</v>
      </c>
      <c r="C25" s="7">
        <v>16</v>
      </c>
      <c r="D25" s="2"/>
      <c r="E25" s="3">
        <v>1625801</v>
      </c>
      <c r="F25" s="3">
        <v>1384287</v>
      </c>
    </row>
    <row r="26" spans="2:6" x14ac:dyDescent="0.2">
      <c r="B26" s="6" t="s">
        <v>8</v>
      </c>
      <c r="C26" s="7">
        <v>10</v>
      </c>
      <c r="D26" s="10"/>
      <c r="E26" s="11">
        <v>122301816</v>
      </c>
      <c r="F26" s="11">
        <v>68600611</v>
      </c>
    </row>
    <row r="27" spans="2:6" x14ac:dyDescent="0.2">
      <c r="B27" s="6" t="s">
        <v>48</v>
      </c>
      <c r="C27" s="7">
        <v>10</v>
      </c>
      <c r="D27" s="10"/>
      <c r="E27" s="43">
        <v>4734057</v>
      </c>
      <c r="F27" s="40">
        <v>0</v>
      </c>
    </row>
    <row r="28" spans="2:6" x14ac:dyDescent="0.2">
      <c r="B28" s="1" t="s">
        <v>9</v>
      </c>
      <c r="C28" s="7">
        <v>18</v>
      </c>
      <c r="D28" s="2"/>
      <c r="E28" s="3">
        <v>2149183</v>
      </c>
      <c r="F28" s="3">
        <v>2552792</v>
      </c>
    </row>
    <row r="29" spans="2:6" ht="12" thickBot="1" x14ac:dyDescent="0.25">
      <c r="B29" s="1" t="s">
        <v>80</v>
      </c>
      <c r="C29" s="7"/>
      <c r="D29" s="2"/>
      <c r="E29" s="40">
        <v>0</v>
      </c>
      <c r="F29" s="3">
        <v>635838</v>
      </c>
    </row>
    <row r="30" spans="2:6" ht="15" customHeight="1" x14ac:dyDescent="0.2">
      <c r="B30" s="78" t="s">
        <v>10</v>
      </c>
      <c r="C30" s="76"/>
      <c r="D30" s="83"/>
      <c r="E30" s="79">
        <f>SUM(E24:E29)+1</f>
        <v>165296355</v>
      </c>
      <c r="F30" s="79">
        <f>SUM(F24:F29)-1</f>
        <v>96218441</v>
      </c>
    </row>
    <row r="31" spans="2:6" ht="12" thickBot="1" x14ac:dyDescent="0.25">
      <c r="B31" s="78"/>
      <c r="C31" s="76"/>
      <c r="D31" s="83"/>
      <c r="E31" s="80"/>
      <c r="F31" s="80"/>
    </row>
    <row r="32" spans="2:6" ht="12" thickTop="1" x14ac:dyDescent="0.2">
      <c r="B32" s="9"/>
      <c r="C32" s="7"/>
      <c r="D32" s="2"/>
      <c r="E32" s="2"/>
      <c r="F32" s="2"/>
    </row>
    <row r="33" spans="2:6" x14ac:dyDescent="0.2">
      <c r="B33" s="6" t="s">
        <v>11</v>
      </c>
      <c r="C33" s="7">
        <v>19</v>
      </c>
      <c r="D33" s="10"/>
      <c r="E33" s="11">
        <v>212644000</v>
      </c>
      <c r="F33" s="11">
        <v>216244380</v>
      </c>
    </row>
    <row r="34" spans="2:6" x14ac:dyDescent="0.2">
      <c r="B34" s="6" t="s">
        <v>12</v>
      </c>
      <c r="C34" s="7"/>
      <c r="D34" s="10"/>
      <c r="E34" s="11">
        <v>444401637</v>
      </c>
      <c r="F34" s="11">
        <v>232405905</v>
      </c>
    </row>
    <row r="35" spans="2:6" ht="47.25" customHeight="1" x14ac:dyDescent="0.2">
      <c r="B35" s="1" t="s">
        <v>13</v>
      </c>
      <c r="C35" s="12">
        <v>20</v>
      </c>
      <c r="D35" s="2"/>
      <c r="E35" s="3">
        <v>650010133</v>
      </c>
      <c r="F35" s="3">
        <v>356430952</v>
      </c>
    </row>
    <row r="36" spans="2:6" x14ac:dyDescent="0.2">
      <c r="B36" s="1" t="s">
        <v>14</v>
      </c>
      <c r="C36" s="7">
        <v>21</v>
      </c>
      <c r="D36" s="2"/>
      <c r="E36" s="3">
        <v>19012537</v>
      </c>
      <c r="F36" s="3">
        <v>15473665</v>
      </c>
    </row>
    <row r="37" spans="2:6" x14ac:dyDescent="0.2">
      <c r="B37" s="1" t="s">
        <v>15</v>
      </c>
      <c r="C37" s="7">
        <v>22</v>
      </c>
      <c r="D37" s="2"/>
      <c r="E37" s="3">
        <v>1025743583</v>
      </c>
      <c r="F37" s="3">
        <v>1020693185</v>
      </c>
    </row>
    <row r="38" spans="2:6" ht="22.8" x14ac:dyDescent="0.2">
      <c r="B38" s="1" t="s">
        <v>75</v>
      </c>
      <c r="C38" s="7">
        <v>24</v>
      </c>
      <c r="D38" s="2"/>
      <c r="E38" s="3">
        <v>6480538</v>
      </c>
      <c r="F38" s="3">
        <v>3363707</v>
      </c>
    </row>
    <row r="39" spans="2:6" ht="12" thickBot="1" x14ac:dyDescent="0.25">
      <c r="B39" s="6" t="s">
        <v>76</v>
      </c>
      <c r="C39" s="7">
        <v>23</v>
      </c>
      <c r="D39" s="2"/>
      <c r="E39" s="55">
        <v>-85514853</v>
      </c>
      <c r="F39" s="55">
        <v>-13872296</v>
      </c>
    </row>
    <row r="40" spans="2:6" ht="30.75" customHeight="1" thickBot="1" x14ac:dyDescent="0.25">
      <c r="B40" s="50" t="s">
        <v>17</v>
      </c>
      <c r="C40" s="7"/>
      <c r="D40" s="8"/>
      <c r="E40" s="36">
        <f>SUM(E33:E39)</f>
        <v>2272777575</v>
      </c>
      <c r="F40" s="36">
        <f>SUM(F33:F39)</f>
        <v>1830739498</v>
      </c>
    </row>
    <row r="41" spans="2:6" ht="15.75" customHeight="1" thickTop="1" x14ac:dyDescent="0.2">
      <c r="B41" s="78" t="s">
        <v>18</v>
      </c>
      <c r="C41" s="7"/>
      <c r="D41" s="8"/>
      <c r="E41" s="85">
        <f>E30+E40</f>
        <v>2438073930</v>
      </c>
      <c r="F41" s="85">
        <f>F30+F40</f>
        <v>1926957939</v>
      </c>
    </row>
    <row r="42" spans="2:6" ht="12" thickBot="1" x14ac:dyDescent="0.25">
      <c r="B42" s="78"/>
      <c r="C42" s="7"/>
      <c r="D42" s="8"/>
      <c r="E42" s="86"/>
      <c r="F42" s="86"/>
    </row>
    <row r="43" spans="2:6" ht="12" thickTop="1" x14ac:dyDescent="0.2">
      <c r="B43" s="9"/>
      <c r="C43" s="7"/>
      <c r="D43" s="8"/>
    </row>
    <row r="44" spans="2:6" x14ac:dyDescent="0.2">
      <c r="B44" s="9"/>
      <c r="C44" s="7"/>
      <c r="D44" s="8"/>
      <c r="E44" s="21"/>
    </row>
    <row r="45" spans="2:6" x14ac:dyDescent="0.2">
      <c r="B45" s="6"/>
      <c r="C45" s="7"/>
      <c r="D45" s="8"/>
    </row>
    <row r="47" spans="2:6" x14ac:dyDescent="0.2">
      <c r="B47" s="6"/>
    </row>
    <row r="48" spans="2:6" x14ac:dyDescent="0.2">
      <c r="B48" s="6"/>
    </row>
    <row r="49" spans="2:6" ht="15" customHeight="1" x14ac:dyDescent="0.2">
      <c r="B49" s="84" t="s">
        <v>87</v>
      </c>
      <c r="C49" s="81"/>
      <c r="D49" s="84" t="s">
        <v>69</v>
      </c>
      <c r="E49" s="76"/>
      <c r="F49" s="76"/>
    </row>
    <row r="50" spans="2:6" ht="15" customHeight="1" x14ac:dyDescent="0.2">
      <c r="B50" s="84"/>
      <c r="C50" s="81"/>
      <c r="D50" s="76"/>
      <c r="E50" s="76"/>
      <c r="F50" s="76"/>
    </row>
    <row r="51" spans="2:6" ht="15" customHeight="1" x14ac:dyDescent="0.2">
      <c r="B51" s="84"/>
      <c r="C51" s="81"/>
      <c r="D51" s="76"/>
      <c r="E51" s="76"/>
      <c r="F51" s="76"/>
    </row>
    <row r="52" spans="2:6" x14ac:dyDescent="0.2">
      <c r="B52" s="84"/>
      <c r="C52" s="81"/>
      <c r="D52" s="76"/>
      <c r="E52" s="76"/>
      <c r="F52" s="76"/>
    </row>
    <row r="53" spans="2:6" x14ac:dyDescent="0.2">
      <c r="B53" s="84"/>
      <c r="C53" s="81"/>
      <c r="D53" s="76"/>
      <c r="E53" s="76"/>
      <c r="F53" s="76"/>
    </row>
    <row r="54" spans="2:6" x14ac:dyDescent="0.2">
      <c r="B54" s="14"/>
      <c r="C54" s="14"/>
      <c r="D54" s="14"/>
      <c r="E54" s="14"/>
    </row>
    <row r="55" spans="2:6" ht="15" customHeight="1" x14ac:dyDescent="0.2">
      <c r="B55" s="14"/>
      <c r="C55" s="14"/>
      <c r="D55" s="84"/>
      <c r="E55" s="76"/>
      <c r="F55" s="76"/>
    </row>
    <row r="56" spans="2:6" ht="15" customHeight="1" x14ac:dyDescent="0.2">
      <c r="B56" s="14"/>
      <c r="C56" s="14"/>
      <c r="D56" s="76"/>
      <c r="E56" s="76"/>
      <c r="F56" s="76"/>
    </row>
    <row r="61" spans="2:6" x14ac:dyDescent="0.2">
      <c r="B61" s="72"/>
      <c r="C61" s="72"/>
      <c r="D61" s="72"/>
      <c r="E61" s="72"/>
      <c r="F61" s="72"/>
    </row>
  </sheetData>
  <mergeCells count="24">
    <mergeCell ref="C21:C22"/>
    <mergeCell ref="D21:D22"/>
    <mergeCell ref="B30:B31"/>
    <mergeCell ref="D55:F56"/>
    <mergeCell ref="B41:B42"/>
    <mergeCell ref="E41:E42"/>
    <mergeCell ref="F41:F42"/>
    <mergeCell ref="C51:C53"/>
    <mergeCell ref="B61:F61"/>
    <mergeCell ref="F8:F9"/>
    <mergeCell ref="D8:D9"/>
    <mergeCell ref="C30:C31"/>
    <mergeCell ref="B8:B9"/>
    <mergeCell ref="B21:B22"/>
    <mergeCell ref="F21:F22"/>
    <mergeCell ref="E21:E22"/>
    <mergeCell ref="C49:C50"/>
    <mergeCell ref="C8:C9"/>
    <mergeCell ref="E8:E9"/>
    <mergeCell ref="D30:D31"/>
    <mergeCell ref="E30:E31"/>
    <mergeCell ref="B49:B53"/>
    <mergeCell ref="D49:F53"/>
    <mergeCell ref="F30:F31"/>
  </mergeCells>
  <pageMargins left="0.7" right="0.7" top="0.75" bottom="0.75" header="0.3" footer="0.3"/>
  <pageSetup paperSize="256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821F"/>
    <pageSetUpPr fitToPage="1"/>
  </sheetPr>
  <dimension ref="B2:F59"/>
  <sheetViews>
    <sheetView zoomScale="90" zoomScaleNormal="90" workbookViewId="0">
      <selection activeCell="H14" sqref="H14"/>
    </sheetView>
  </sheetViews>
  <sheetFormatPr defaultColWidth="9.109375" defaultRowHeight="11.4" x14ac:dyDescent="0.2"/>
  <cols>
    <col min="1" max="1" width="9.109375" style="15"/>
    <col min="2" max="2" width="73.6640625" style="15" customWidth="1"/>
    <col min="3" max="4" width="9.109375" style="15"/>
    <col min="5" max="5" width="18.6640625" style="15" customWidth="1"/>
    <col min="6" max="6" width="17.88671875" style="15" customWidth="1"/>
    <col min="7" max="7" width="9.5546875" style="15" customWidth="1"/>
    <col min="8" max="16384" width="9.109375" style="15"/>
  </cols>
  <sheetData>
    <row r="2" spans="2:6" x14ac:dyDescent="0.2">
      <c r="B2" s="48" t="s">
        <v>78</v>
      </c>
    </row>
    <row r="3" spans="2:6" x14ac:dyDescent="0.2">
      <c r="B3" s="48" t="s">
        <v>44</v>
      </c>
    </row>
    <row r="4" spans="2:6" x14ac:dyDescent="0.2">
      <c r="B4" s="48" t="s">
        <v>96</v>
      </c>
    </row>
    <row r="5" spans="2:6" x14ac:dyDescent="0.2">
      <c r="B5" s="9"/>
    </row>
    <row r="6" spans="2:6" x14ac:dyDescent="0.2">
      <c r="B6" s="9" t="s">
        <v>58</v>
      </c>
    </row>
    <row r="7" spans="2:6" x14ac:dyDescent="0.2">
      <c r="B7" s="9"/>
    </row>
    <row r="8" spans="2:6" ht="22.8" x14ac:dyDescent="0.2">
      <c r="B8" s="87" t="s">
        <v>19</v>
      </c>
      <c r="C8" s="76" t="s">
        <v>0</v>
      </c>
      <c r="D8" s="83"/>
      <c r="E8" s="59" t="s">
        <v>97</v>
      </c>
      <c r="F8" s="59" t="s">
        <v>98</v>
      </c>
    </row>
    <row r="9" spans="2:6" ht="12" thickBot="1" x14ac:dyDescent="0.25">
      <c r="B9" s="87"/>
      <c r="C9" s="82"/>
      <c r="D9" s="83"/>
      <c r="E9" s="64"/>
      <c r="F9" s="64"/>
    </row>
    <row r="10" spans="2:6" ht="12" thickTop="1" x14ac:dyDescent="0.2">
      <c r="B10" s="14"/>
      <c r="C10" s="7"/>
      <c r="D10" s="2"/>
      <c r="E10" s="2"/>
      <c r="F10" s="2"/>
    </row>
    <row r="11" spans="2:6" ht="15.75" customHeight="1" x14ac:dyDescent="0.2">
      <c r="B11" s="1" t="s">
        <v>20</v>
      </c>
      <c r="C11" s="7">
        <v>4</v>
      </c>
      <c r="D11" s="2"/>
      <c r="E11" s="43">
        <v>77760574</v>
      </c>
      <c r="F11" s="3">
        <v>71519153</v>
      </c>
    </row>
    <row r="12" spans="2:6" ht="16.5" customHeight="1" x14ac:dyDescent="0.2">
      <c r="B12" s="1" t="s">
        <v>99</v>
      </c>
      <c r="C12" s="7"/>
      <c r="D12" s="2"/>
      <c r="E12" s="3">
        <v>3039663</v>
      </c>
      <c r="F12" s="3">
        <v>2081031</v>
      </c>
    </row>
    <row r="13" spans="2:6" ht="31.95" customHeight="1" x14ac:dyDescent="0.2">
      <c r="B13" s="23" t="s">
        <v>94</v>
      </c>
      <c r="C13" s="7"/>
      <c r="D13" s="2"/>
      <c r="E13" s="3">
        <v>7349056</v>
      </c>
      <c r="F13" s="3">
        <v>4684343</v>
      </c>
    </row>
    <row r="14" spans="2:6" ht="27" customHeight="1" x14ac:dyDescent="0.2">
      <c r="B14" s="1" t="s">
        <v>81</v>
      </c>
      <c r="C14" s="7">
        <v>5</v>
      </c>
      <c r="D14" s="2"/>
      <c r="E14" s="3">
        <v>142140106</v>
      </c>
      <c r="F14" s="3">
        <v>4216832</v>
      </c>
    </row>
    <row r="15" spans="2:6" ht="15" customHeight="1" thickBot="1" x14ac:dyDescent="0.25">
      <c r="B15" s="1" t="s">
        <v>45</v>
      </c>
      <c r="C15" s="7">
        <v>6</v>
      </c>
      <c r="D15" s="2"/>
      <c r="E15" s="5">
        <v>358552</v>
      </c>
      <c r="F15" s="5">
        <v>439592</v>
      </c>
    </row>
    <row r="16" spans="2:6" ht="15" customHeight="1" x14ac:dyDescent="0.2">
      <c r="B16" s="92" t="s">
        <v>21</v>
      </c>
      <c r="C16" s="76"/>
      <c r="D16" s="83"/>
      <c r="E16" s="79">
        <f>SUM(E11:E15)</f>
        <v>230647951</v>
      </c>
      <c r="F16" s="79">
        <f>SUM(F11:F15)</f>
        <v>82940951</v>
      </c>
    </row>
    <row r="17" spans="2:6" ht="15" customHeight="1" thickBot="1" x14ac:dyDescent="0.25">
      <c r="B17" s="92"/>
      <c r="C17" s="76"/>
      <c r="D17" s="83"/>
      <c r="E17" s="80"/>
      <c r="F17" s="80"/>
    </row>
    <row r="18" spans="2:6" ht="12" thickTop="1" x14ac:dyDescent="0.2">
      <c r="B18" s="14"/>
      <c r="C18" s="7"/>
      <c r="D18" s="8"/>
      <c r="E18" s="8"/>
      <c r="F18" s="8"/>
    </row>
    <row r="19" spans="2:6" ht="17.25" customHeight="1" x14ac:dyDescent="0.2">
      <c r="B19" s="1" t="s">
        <v>100</v>
      </c>
      <c r="C19" s="7">
        <v>7</v>
      </c>
      <c r="D19" s="2"/>
      <c r="E19" s="55">
        <v>-20585106</v>
      </c>
      <c r="F19" s="55">
        <v>-19687778</v>
      </c>
    </row>
    <row r="20" spans="2:6" ht="18.75" customHeight="1" x14ac:dyDescent="0.2">
      <c r="B20" s="1" t="s">
        <v>22</v>
      </c>
      <c r="C20" s="7">
        <v>8</v>
      </c>
      <c r="D20" s="2"/>
      <c r="E20" s="55">
        <v>-4327379</v>
      </c>
      <c r="F20" s="55">
        <v>-2878939</v>
      </c>
    </row>
    <row r="21" spans="2:6" ht="23.25" customHeight="1" x14ac:dyDescent="0.2">
      <c r="B21" s="1" t="s">
        <v>73</v>
      </c>
      <c r="C21" s="7"/>
      <c r="D21" s="2"/>
      <c r="E21" s="43">
        <v>1274</v>
      </c>
      <c r="F21" s="43">
        <v>39267</v>
      </c>
    </row>
    <row r="22" spans="2:6" ht="15.75" customHeight="1" x14ac:dyDescent="0.2">
      <c r="B22" s="1" t="s">
        <v>46</v>
      </c>
      <c r="C22" s="7">
        <v>9</v>
      </c>
      <c r="D22" s="2"/>
      <c r="E22" s="55">
        <v>-14811452</v>
      </c>
      <c r="F22" s="55">
        <v>-10555025</v>
      </c>
    </row>
    <row r="23" spans="2:6" ht="15.75" customHeight="1" x14ac:dyDescent="0.2">
      <c r="B23" s="1" t="s">
        <v>61</v>
      </c>
      <c r="C23" s="7"/>
      <c r="D23" s="2"/>
      <c r="E23" s="55">
        <v>-35336</v>
      </c>
      <c r="F23" s="55">
        <v>-17481</v>
      </c>
    </row>
    <row r="24" spans="2:6" ht="15.75" customHeight="1" x14ac:dyDescent="0.2">
      <c r="B24" s="1" t="s">
        <v>84</v>
      </c>
      <c r="C24" s="7"/>
      <c r="D24" s="2"/>
      <c r="E24" s="43">
        <v>930497</v>
      </c>
      <c r="F24" s="40">
        <v>0</v>
      </c>
    </row>
    <row r="25" spans="2:6" ht="20.25" customHeight="1" thickBot="1" x14ac:dyDescent="0.25">
      <c r="B25" s="51" t="s">
        <v>74</v>
      </c>
      <c r="C25" s="7"/>
      <c r="D25" s="2"/>
      <c r="E25" s="54">
        <f>SUM(E18:E24)</f>
        <v>-38827502</v>
      </c>
      <c r="F25" s="54">
        <f>SUM(F18:F24)</f>
        <v>-33099956</v>
      </c>
    </row>
    <row r="26" spans="2:6" ht="15.75" customHeight="1" thickBot="1" x14ac:dyDescent="0.25">
      <c r="B26" s="1"/>
      <c r="C26" s="7"/>
      <c r="D26" s="2"/>
      <c r="E26" s="3"/>
      <c r="F26" s="32"/>
    </row>
    <row r="27" spans="2:6" x14ac:dyDescent="0.2">
      <c r="B27" s="92" t="s">
        <v>23</v>
      </c>
      <c r="C27" s="76"/>
      <c r="D27" s="83"/>
      <c r="E27" s="79">
        <f>E16+E25-1</f>
        <v>191820448</v>
      </c>
      <c r="F27" s="79">
        <f>F16+F25</f>
        <v>49840995</v>
      </c>
    </row>
    <row r="28" spans="2:6" ht="16.5" customHeight="1" thickBot="1" x14ac:dyDescent="0.25">
      <c r="B28" s="92"/>
      <c r="C28" s="76"/>
      <c r="D28" s="83"/>
      <c r="E28" s="80"/>
      <c r="F28" s="80"/>
    </row>
    <row r="29" spans="2:6" ht="16.5" customHeight="1" thickTop="1" x14ac:dyDescent="0.2">
      <c r="B29" s="28"/>
      <c r="C29" s="7"/>
      <c r="D29" s="8"/>
      <c r="E29" s="29"/>
      <c r="F29" s="29"/>
    </row>
    <row r="30" spans="2:6" ht="16.5" customHeight="1" x14ac:dyDescent="0.2">
      <c r="B30" s="30" t="s">
        <v>89</v>
      </c>
      <c r="C30" s="7">
        <v>10</v>
      </c>
      <c r="D30" s="8"/>
      <c r="E30" s="55">
        <v>298082</v>
      </c>
      <c r="F30" s="55">
        <v>-1802790</v>
      </c>
    </row>
    <row r="31" spans="2:6" ht="27.75" customHeight="1" thickBot="1" x14ac:dyDescent="0.25">
      <c r="B31" s="51" t="s">
        <v>24</v>
      </c>
      <c r="C31" s="7"/>
      <c r="D31" s="2"/>
      <c r="E31" s="33">
        <f>E27+E30</f>
        <v>192118530</v>
      </c>
      <c r="F31" s="33">
        <f>F27+F30</f>
        <v>48038205</v>
      </c>
    </row>
    <row r="32" spans="2:6" ht="21.75" customHeight="1" x14ac:dyDescent="0.2">
      <c r="B32" s="14"/>
      <c r="C32" s="14"/>
      <c r="D32" s="9"/>
      <c r="E32" s="31"/>
      <c r="F32" s="31"/>
    </row>
    <row r="33" spans="2:6" ht="24" customHeight="1" x14ac:dyDescent="0.2">
      <c r="B33" s="14" t="s">
        <v>25</v>
      </c>
      <c r="C33" s="14"/>
      <c r="D33" s="9"/>
      <c r="E33" s="31"/>
      <c r="F33" s="31"/>
    </row>
    <row r="34" spans="2:6" ht="18.75" customHeight="1" x14ac:dyDescent="0.2">
      <c r="B34" s="34" t="s">
        <v>65</v>
      </c>
      <c r="C34" s="7"/>
      <c r="D34" s="8"/>
      <c r="E34" s="8"/>
      <c r="F34" s="8"/>
    </row>
    <row r="35" spans="2:6" ht="22.8" x14ac:dyDescent="0.2">
      <c r="B35" s="1" t="s">
        <v>47</v>
      </c>
      <c r="C35" s="7">
        <v>20</v>
      </c>
      <c r="D35" s="2"/>
      <c r="E35" s="35">
        <v>360491250</v>
      </c>
      <c r="F35" s="35">
        <v>94551479</v>
      </c>
    </row>
    <row r="36" spans="2:6" x14ac:dyDescent="0.2">
      <c r="B36" s="1"/>
      <c r="C36" s="7"/>
      <c r="D36" s="2"/>
      <c r="E36" s="2"/>
      <c r="F36" s="2"/>
    </row>
    <row r="37" spans="2:6" ht="38.25" customHeight="1" x14ac:dyDescent="0.2">
      <c r="B37" s="1" t="s">
        <v>26</v>
      </c>
      <c r="C37" s="12">
        <v>21</v>
      </c>
      <c r="D37" s="2"/>
      <c r="E37" s="62">
        <v>3645564</v>
      </c>
      <c r="F37" s="62">
        <v>52211</v>
      </c>
    </row>
    <row r="38" spans="2:6" ht="26.25" customHeight="1" thickBot="1" x14ac:dyDescent="0.25">
      <c r="B38" s="14" t="s">
        <v>66</v>
      </c>
      <c r="C38" s="12"/>
      <c r="D38" s="2"/>
      <c r="E38" s="56">
        <f>SUM(E35:E37)</f>
        <v>364136814</v>
      </c>
      <c r="F38" s="56">
        <f>SUM(F35:F37)</f>
        <v>94603690</v>
      </c>
    </row>
    <row r="39" spans="2:6" ht="15" customHeight="1" x14ac:dyDescent="0.2">
      <c r="B39" s="88" t="s">
        <v>27</v>
      </c>
      <c r="C39" s="84"/>
      <c r="D39" s="91"/>
      <c r="E39" s="89">
        <f>E31+E38</f>
        <v>556255344</v>
      </c>
      <c r="F39" s="89">
        <f>F31+F38</f>
        <v>142641895</v>
      </c>
    </row>
    <row r="40" spans="2:6" ht="30.75" customHeight="1" thickBot="1" x14ac:dyDescent="0.25">
      <c r="B40" s="88"/>
      <c r="C40" s="84"/>
      <c r="D40" s="91"/>
      <c r="E40" s="90"/>
      <c r="F40" s="90"/>
    </row>
    <row r="41" spans="2:6" ht="14.25" customHeight="1" x14ac:dyDescent="0.2">
      <c r="B41" s="1"/>
      <c r="C41" s="12"/>
      <c r="D41" s="2"/>
      <c r="E41" s="26"/>
      <c r="F41" s="26"/>
    </row>
    <row r="42" spans="2:6" ht="14.25" customHeight="1" x14ac:dyDescent="0.2">
      <c r="B42" s="1" t="s">
        <v>101</v>
      </c>
      <c r="C42" s="12">
        <v>11</v>
      </c>
      <c r="D42" s="2"/>
      <c r="E42" s="26">
        <v>9.1399999999999995E-2</v>
      </c>
      <c r="F42" s="26">
        <v>2.24E-2</v>
      </c>
    </row>
    <row r="43" spans="2:6" ht="12" customHeight="1" x14ac:dyDescent="0.2">
      <c r="B43" s="6"/>
      <c r="C43" s="16"/>
      <c r="D43" s="2"/>
      <c r="E43" s="2"/>
      <c r="F43" s="2"/>
    </row>
    <row r="44" spans="2:6" ht="14.25" customHeight="1" x14ac:dyDescent="0.2">
      <c r="B44" s="6"/>
      <c r="C44" s="16"/>
      <c r="D44" s="2"/>
      <c r="E44" s="2"/>
      <c r="F44" s="2"/>
    </row>
    <row r="45" spans="2:6" x14ac:dyDescent="0.2">
      <c r="B45" s="6"/>
    </row>
    <row r="46" spans="2:6" ht="19.5" customHeight="1" x14ac:dyDescent="0.2">
      <c r="B46" s="6"/>
    </row>
    <row r="47" spans="2:6" ht="19.5" customHeight="1" x14ac:dyDescent="0.2">
      <c r="B47" s="84" t="s">
        <v>87</v>
      </c>
      <c r="D47" s="84" t="s">
        <v>69</v>
      </c>
      <c r="E47" s="76"/>
      <c r="F47" s="76"/>
    </row>
    <row r="48" spans="2:6" x14ac:dyDescent="0.2">
      <c r="B48" s="84"/>
      <c r="D48" s="76"/>
      <c r="E48" s="76"/>
      <c r="F48" s="76"/>
    </row>
    <row r="49" spans="2:6" ht="15" customHeight="1" x14ac:dyDescent="0.2">
      <c r="B49" s="84"/>
      <c r="C49" s="84"/>
      <c r="D49" s="76"/>
      <c r="E49" s="76"/>
      <c r="F49" s="76"/>
    </row>
    <row r="50" spans="2:6" ht="15" customHeight="1" x14ac:dyDescent="0.2">
      <c r="B50" s="84"/>
      <c r="C50" s="84"/>
      <c r="D50" s="76"/>
      <c r="E50" s="76"/>
      <c r="F50" s="76"/>
    </row>
    <row r="51" spans="2:6" ht="15" hidden="1" customHeight="1" x14ac:dyDescent="0.2">
      <c r="B51" s="84"/>
      <c r="C51" s="84"/>
      <c r="D51" s="76"/>
      <c r="E51" s="76"/>
      <c r="F51" s="76"/>
    </row>
    <row r="52" spans="2:6" x14ac:dyDescent="0.2">
      <c r="B52" s="14"/>
      <c r="C52" s="84"/>
      <c r="D52" s="14"/>
      <c r="E52" s="14"/>
      <c r="F52" s="14"/>
    </row>
    <row r="53" spans="2:6" x14ac:dyDescent="0.2">
      <c r="B53" s="14"/>
      <c r="C53" s="84"/>
      <c r="D53" s="14"/>
      <c r="E53" s="14"/>
      <c r="F53" s="14"/>
    </row>
    <row r="54" spans="2:6" x14ac:dyDescent="0.2">
      <c r="B54" s="14"/>
      <c r="C54" s="14"/>
      <c r="D54" s="14"/>
      <c r="E54" s="14"/>
    </row>
    <row r="55" spans="2:6" ht="15" customHeight="1" x14ac:dyDescent="0.2">
      <c r="C55" s="14"/>
      <c r="D55" s="84"/>
      <c r="E55" s="76"/>
      <c r="F55" s="76"/>
    </row>
    <row r="56" spans="2:6" ht="15" customHeight="1" x14ac:dyDescent="0.2">
      <c r="C56" s="14"/>
      <c r="D56" s="76"/>
      <c r="E56" s="76"/>
      <c r="F56" s="76"/>
    </row>
    <row r="57" spans="2:6" x14ac:dyDescent="0.2">
      <c r="B57" s="27"/>
      <c r="D57" s="14"/>
      <c r="E57" s="9"/>
      <c r="F57" s="9"/>
    </row>
    <row r="58" spans="2:6" x14ac:dyDescent="0.2">
      <c r="D58" s="9"/>
      <c r="E58" s="9"/>
      <c r="F58" s="9"/>
    </row>
    <row r="59" spans="2:6" x14ac:dyDescent="0.2">
      <c r="C59" s="27"/>
      <c r="D59" s="27"/>
      <c r="E59" s="27"/>
      <c r="F59" s="27"/>
    </row>
  </sheetData>
  <mergeCells count="23">
    <mergeCell ref="C49:C50"/>
    <mergeCell ref="B8:B9"/>
    <mergeCell ref="C8:C9"/>
    <mergeCell ref="C51:C53"/>
    <mergeCell ref="D55:F56"/>
    <mergeCell ref="B47:B51"/>
    <mergeCell ref="D47:F51"/>
    <mergeCell ref="B39:B40"/>
    <mergeCell ref="E39:E40"/>
    <mergeCell ref="F39:F40"/>
    <mergeCell ref="D39:D40"/>
    <mergeCell ref="B16:B17"/>
    <mergeCell ref="C27:C28"/>
    <mergeCell ref="D27:D28"/>
    <mergeCell ref="F16:F17"/>
    <mergeCell ref="B27:B28"/>
    <mergeCell ref="F27:F28"/>
    <mergeCell ref="C39:C40"/>
    <mergeCell ref="D8:D9"/>
    <mergeCell ref="C16:C17"/>
    <mergeCell ref="E27:E28"/>
    <mergeCell ref="E16:E17"/>
    <mergeCell ref="D16:D17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AA6C"/>
    <pageSetUpPr fitToPage="1"/>
  </sheetPr>
  <dimension ref="A2:J47"/>
  <sheetViews>
    <sheetView zoomScale="80" zoomScaleNormal="80" workbookViewId="0">
      <selection activeCell="A18" sqref="A18"/>
    </sheetView>
  </sheetViews>
  <sheetFormatPr defaultColWidth="9.109375" defaultRowHeight="11.4" x14ac:dyDescent="0.2"/>
  <cols>
    <col min="1" max="1" width="69.6640625" style="15" customWidth="1"/>
    <col min="2" max="2" width="9.44140625" style="15" bestFit="1" customWidth="1"/>
    <col min="3" max="9" width="19" style="15" customWidth="1"/>
    <col min="10" max="10" width="20.6640625" style="15" customWidth="1"/>
    <col min="11" max="16384" width="9.109375" style="15"/>
  </cols>
  <sheetData>
    <row r="2" spans="1:10" x14ac:dyDescent="0.2">
      <c r="A2" s="48" t="s">
        <v>78</v>
      </c>
      <c r="B2" s="49"/>
      <c r="C2" s="49"/>
      <c r="D2" s="49"/>
      <c r="E2" s="49"/>
    </row>
    <row r="3" spans="1:10" x14ac:dyDescent="0.2">
      <c r="A3" s="101" t="s">
        <v>57</v>
      </c>
      <c r="B3" s="101"/>
      <c r="C3" s="101"/>
      <c r="D3" s="101"/>
      <c r="E3" s="101"/>
    </row>
    <row r="4" spans="1:10" x14ac:dyDescent="0.2">
      <c r="A4" s="48" t="s">
        <v>96</v>
      </c>
      <c r="B4" s="49"/>
      <c r="C4" s="49"/>
      <c r="D4" s="49"/>
      <c r="E4" s="49"/>
    </row>
    <row r="5" spans="1:10" x14ac:dyDescent="0.2">
      <c r="A5" s="9" t="s">
        <v>58</v>
      </c>
    </row>
    <row r="6" spans="1:10" x14ac:dyDescent="0.2">
      <c r="A6" s="102"/>
      <c r="B6" s="83" t="s">
        <v>0</v>
      </c>
      <c r="C6" s="4"/>
      <c r="D6" s="83" t="s">
        <v>28</v>
      </c>
      <c r="E6" s="83" t="s">
        <v>34</v>
      </c>
      <c r="F6" s="97" t="s">
        <v>29</v>
      </c>
      <c r="G6" s="8"/>
      <c r="H6" s="8"/>
      <c r="I6" s="8"/>
      <c r="J6" s="4"/>
    </row>
    <row r="7" spans="1:10" ht="102.75" customHeight="1" thickBot="1" x14ac:dyDescent="0.25">
      <c r="A7" s="102"/>
      <c r="B7" s="103"/>
      <c r="C7" s="4" t="s">
        <v>36</v>
      </c>
      <c r="D7" s="103"/>
      <c r="E7" s="103"/>
      <c r="F7" s="104"/>
      <c r="G7" s="8" t="s">
        <v>35</v>
      </c>
      <c r="H7" s="37" t="s">
        <v>75</v>
      </c>
      <c r="I7" s="8" t="s">
        <v>16</v>
      </c>
      <c r="J7" s="4" t="s">
        <v>30</v>
      </c>
    </row>
    <row r="8" spans="1:10" ht="15.75" customHeight="1" thickTop="1" x14ac:dyDescent="0.2">
      <c r="A8" s="6"/>
      <c r="B8" s="25"/>
      <c r="C8" s="17"/>
      <c r="D8" s="17"/>
      <c r="E8" s="17"/>
      <c r="F8" s="17"/>
      <c r="G8" s="17"/>
      <c r="H8" s="17"/>
      <c r="I8" s="18"/>
      <c r="J8" s="17"/>
    </row>
    <row r="9" spans="1:10" ht="12" thickBot="1" x14ac:dyDescent="0.25">
      <c r="A9" s="52" t="s">
        <v>91</v>
      </c>
      <c r="B9" s="14"/>
      <c r="C9" s="13">
        <v>216244380</v>
      </c>
      <c r="D9" s="13">
        <v>15473665</v>
      </c>
      <c r="E9" s="13">
        <v>356430952</v>
      </c>
      <c r="F9" s="13">
        <v>1020693185</v>
      </c>
      <c r="G9" s="13">
        <v>232405905</v>
      </c>
      <c r="H9" s="13">
        <v>3363707</v>
      </c>
      <c r="I9" s="57">
        <v>-13872296</v>
      </c>
      <c r="J9" s="13">
        <f>C9+D9+E9+F9+G9+H9+I9</f>
        <v>1830739498</v>
      </c>
    </row>
    <row r="10" spans="1:10" ht="12" thickTop="1" x14ac:dyDescent="0.2">
      <c r="A10" s="9" t="s">
        <v>31</v>
      </c>
      <c r="B10" s="14"/>
      <c r="C10" s="10"/>
      <c r="D10" s="10"/>
      <c r="E10" s="10"/>
      <c r="F10" s="10"/>
      <c r="G10" s="10"/>
      <c r="H10" s="10"/>
      <c r="I10" s="2"/>
      <c r="J10" s="10"/>
    </row>
    <row r="11" spans="1:10" x14ac:dyDescent="0.2">
      <c r="A11" s="6" t="s">
        <v>104</v>
      </c>
      <c r="B11" s="14"/>
      <c r="C11" s="45">
        <v>0</v>
      </c>
      <c r="D11" s="45">
        <v>0</v>
      </c>
      <c r="E11" s="44">
        <v>0</v>
      </c>
      <c r="F11" s="44">
        <v>0</v>
      </c>
      <c r="G11" s="11">
        <v>192118530</v>
      </c>
      <c r="H11" s="44">
        <v>0</v>
      </c>
      <c r="I11" s="44">
        <v>0</v>
      </c>
      <c r="J11" s="38">
        <f>C11+D11+E11+F11+G11+H11+I11</f>
        <v>192118530</v>
      </c>
    </row>
    <row r="12" spans="1:10" x14ac:dyDescent="0.2">
      <c r="A12" s="9"/>
      <c r="B12" s="14"/>
      <c r="C12" s="60"/>
      <c r="D12" s="60"/>
      <c r="E12" s="4"/>
      <c r="F12" s="4"/>
      <c r="G12" s="4"/>
      <c r="H12" s="4"/>
      <c r="I12" s="8"/>
      <c r="J12" s="61"/>
    </row>
    <row r="13" spans="1:10" ht="22.8" x14ac:dyDescent="0.2">
      <c r="A13" s="1" t="s">
        <v>85</v>
      </c>
      <c r="B13" s="8">
        <v>20</v>
      </c>
      <c r="C13" s="45">
        <v>0</v>
      </c>
      <c r="D13" s="45">
        <v>0</v>
      </c>
      <c r="E13" s="41">
        <v>360491250</v>
      </c>
      <c r="F13" s="44">
        <v>0</v>
      </c>
      <c r="G13" s="44">
        <v>0</v>
      </c>
      <c r="H13" s="44">
        <v>0</v>
      </c>
      <c r="I13" s="44">
        <v>0</v>
      </c>
      <c r="J13" s="39">
        <f>C13+D13+E13+F13+G13+H13+I13</f>
        <v>360491250</v>
      </c>
    </row>
    <row r="14" spans="1:10" x14ac:dyDescent="0.2">
      <c r="A14" s="6" t="s">
        <v>67</v>
      </c>
      <c r="B14" s="8">
        <v>21</v>
      </c>
      <c r="C14" s="45">
        <v>0</v>
      </c>
      <c r="D14" s="58">
        <v>3645564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39">
        <f>C14+D14+E14+F14+G14+H14+I14</f>
        <v>3645564</v>
      </c>
    </row>
    <row r="15" spans="1:10" x14ac:dyDescent="0.2">
      <c r="A15" s="96" t="s">
        <v>49</v>
      </c>
      <c r="B15" s="97">
        <v>21</v>
      </c>
      <c r="C15" s="98">
        <v>0</v>
      </c>
      <c r="D15" s="100">
        <v>-106691</v>
      </c>
      <c r="E15" s="93">
        <v>0</v>
      </c>
      <c r="F15" s="93">
        <v>0</v>
      </c>
      <c r="G15" s="100">
        <f>-D15</f>
        <v>106691</v>
      </c>
      <c r="H15" s="98">
        <v>0</v>
      </c>
      <c r="I15" s="93">
        <v>0</v>
      </c>
      <c r="J15" s="105">
        <f>C15+D15+E15+F15+G15+H15+I15</f>
        <v>0</v>
      </c>
    </row>
    <row r="16" spans="1:10" x14ac:dyDescent="0.2">
      <c r="A16" s="96"/>
      <c r="B16" s="97"/>
      <c r="C16" s="98"/>
      <c r="D16" s="100"/>
      <c r="E16" s="93"/>
      <c r="F16" s="93"/>
      <c r="G16" s="100"/>
      <c r="H16" s="98"/>
      <c r="I16" s="93"/>
      <c r="J16" s="106"/>
    </row>
    <row r="17" spans="1:10" ht="22.5" customHeight="1" thickBot="1" x14ac:dyDescent="0.25">
      <c r="A17" s="52" t="s">
        <v>32</v>
      </c>
      <c r="B17" s="14"/>
      <c r="C17" s="46">
        <f>C11+C13+C14+C15</f>
        <v>0</v>
      </c>
      <c r="D17" s="46">
        <f t="shared" ref="D17:J17" si="0">D11+D13+D14+D15</f>
        <v>3538873</v>
      </c>
      <c r="E17" s="46">
        <f t="shared" si="0"/>
        <v>360491250</v>
      </c>
      <c r="F17" s="46">
        <f t="shared" si="0"/>
        <v>0</v>
      </c>
      <c r="G17" s="46">
        <f t="shared" si="0"/>
        <v>192225221</v>
      </c>
      <c r="H17" s="46">
        <f t="shared" si="0"/>
        <v>0</v>
      </c>
      <c r="I17" s="46">
        <f t="shared" si="0"/>
        <v>0</v>
      </c>
      <c r="J17" s="46">
        <f t="shared" si="0"/>
        <v>556255344</v>
      </c>
    </row>
    <row r="18" spans="1:10" ht="33.75" customHeight="1" thickTop="1" x14ac:dyDescent="0.2">
      <c r="A18" s="1" t="s">
        <v>68</v>
      </c>
      <c r="B18" s="14">
        <v>20</v>
      </c>
      <c r="C18" s="44">
        <v>0</v>
      </c>
      <c r="D18" s="44">
        <v>0</v>
      </c>
      <c r="E18" s="65">
        <v>-66912069</v>
      </c>
      <c r="F18" s="44">
        <v>0</v>
      </c>
      <c r="G18" s="65">
        <f>-E18</f>
        <v>66912069</v>
      </c>
      <c r="H18" s="44">
        <v>0</v>
      </c>
      <c r="I18" s="44">
        <v>0</v>
      </c>
      <c r="J18" s="95">
        <f>C18+D18+E18+F18+G18+H18+I18</f>
        <v>0</v>
      </c>
    </row>
    <row r="19" spans="1:10" ht="13.5" customHeight="1" x14ac:dyDescent="0.2">
      <c r="A19" s="1"/>
      <c r="B19" s="14"/>
      <c r="C19" s="2"/>
      <c r="D19" s="2"/>
      <c r="E19" s="3"/>
      <c r="F19" s="2"/>
      <c r="G19" s="3"/>
      <c r="H19" s="3"/>
      <c r="I19" s="10"/>
      <c r="J19" s="95"/>
    </row>
    <row r="20" spans="1:10" ht="15.75" customHeight="1" x14ac:dyDescent="0.2">
      <c r="A20" s="53" t="s">
        <v>50</v>
      </c>
      <c r="B20" s="14"/>
      <c r="C20" s="10"/>
      <c r="D20" s="1"/>
      <c r="E20" s="24"/>
      <c r="F20" s="1"/>
      <c r="G20" s="24"/>
      <c r="H20" s="24"/>
      <c r="I20" s="6"/>
      <c r="J20" s="1"/>
    </row>
    <row r="21" spans="1:10" ht="15.75" customHeight="1" x14ac:dyDescent="0.2">
      <c r="A21" s="1" t="s">
        <v>86</v>
      </c>
      <c r="B21" s="14"/>
      <c r="C21" s="45">
        <v>0</v>
      </c>
      <c r="D21" s="45">
        <v>0</v>
      </c>
      <c r="E21" s="45">
        <v>0</v>
      </c>
      <c r="F21" s="45">
        <v>0</v>
      </c>
      <c r="G21" s="58">
        <v>-32436657</v>
      </c>
      <c r="H21" s="45">
        <v>0</v>
      </c>
      <c r="I21" s="45">
        <v>0</v>
      </c>
      <c r="J21" s="47">
        <f>C21+D21+E21+F21+G21+H21+I21</f>
        <v>-32436657</v>
      </c>
    </row>
    <row r="22" spans="1:10" ht="15" customHeight="1" x14ac:dyDescent="0.2">
      <c r="A22" s="102" t="s">
        <v>33</v>
      </c>
      <c r="B22" s="76"/>
      <c r="C22" s="99">
        <v>0</v>
      </c>
      <c r="D22" s="99">
        <v>0</v>
      </c>
      <c r="E22" s="99">
        <v>0</v>
      </c>
      <c r="F22" s="100">
        <v>15601548</v>
      </c>
      <c r="G22" s="100">
        <v>-15424977</v>
      </c>
      <c r="H22" s="99">
        <v>0</v>
      </c>
      <c r="I22" s="99">
        <v>0</v>
      </c>
      <c r="J22" s="100">
        <f>C22+D22+E22+F22+G22+H22+I22</f>
        <v>176571</v>
      </c>
    </row>
    <row r="23" spans="1:10" x14ac:dyDescent="0.2">
      <c r="A23" s="102"/>
      <c r="B23" s="76"/>
      <c r="C23" s="99"/>
      <c r="D23" s="99"/>
      <c r="E23" s="99"/>
      <c r="F23" s="100"/>
      <c r="G23" s="100"/>
      <c r="H23" s="99"/>
      <c r="I23" s="99"/>
      <c r="J23" s="100"/>
    </row>
    <row r="24" spans="1:10" ht="19.95" customHeight="1" x14ac:dyDescent="0.2">
      <c r="A24" s="6" t="s">
        <v>83</v>
      </c>
      <c r="B24" s="14"/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3">
        <v>-86997170</v>
      </c>
      <c r="J24" s="47">
        <f>C24+D24+E24+F24+G24+H24+I24</f>
        <v>-86997170</v>
      </c>
    </row>
    <row r="25" spans="1:10" ht="19.95" customHeight="1" x14ac:dyDescent="0.2">
      <c r="A25" s="1" t="s">
        <v>82</v>
      </c>
      <c r="B25" s="14"/>
      <c r="C25" s="45">
        <v>0</v>
      </c>
      <c r="D25" s="45">
        <v>0</v>
      </c>
      <c r="E25" s="45">
        <v>0</v>
      </c>
      <c r="F25" s="58">
        <v>-762835</v>
      </c>
      <c r="G25" s="45">
        <v>0</v>
      </c>
      <c r="H25" s="58">
        <v>-1923158</v>
      </c>
      <c r="I25" s="58">
        <v>2685992</v>
      </c>
      <c r="J25" s="47">
        <f>C25+D25+E25+F25+G25+H25+I25+1</f>
        <v>0</v>
      </c>
    </row>
    <row r="26" spans="1:10" ht="19.95" customHeight="1" x14ac:dyDescent="0.2">
      <c r="A26" s="1" t="s">
        <v>105</v>
      </c>
      <c r="B26" s="14"/>
      <c r="C26" s="58">
        <v>-3600380</v>
      </c>
      <c r="D26" s="45">
        <v>0</v>
      </c>
      <c r="E26" s="45">
        <v>0</v>
      </c>
      <c r="F26" s="58">
        <v>-9788315</v>
      </c>
      <c r="G26" s="58">
        <v>720076</v>
      </c>
      <c r="H26" s="45">
        <v>0</v>
      </c>
      <c r="I26" s="58">
        <v>12668620</v>
      </c>
      <c r="J26" s="47">
        <f>C26+D26+E26+F26+G26+H26+I26-1</f>
        <v>0</v>
      </c>
    </row>
    <row r="27" spans="1:10" ht="19.95" customHeight="1" x14ac:dyDescent="0.2">
      <c r="A27" s="96" t="s">
        <v>75</v>
      </c>
      <c r="B27" s="97">
        <v>24</v>
      </c>
      <c r="C27" s="98">
        <v>0</v>
      </c>
      <c r="D27" s="98">
        <v>0</v>
      </c>
      <c r="E27" s="93">
        <v>0</v>
      </c>
      <c r="F27" s="93">
        <v>0</v>
      </c>
      <c r="G27" s="93">
        <v>0</v>
      </c>
      <c r="H27" s="94">
        <v>5039989</v>
      </c>
      <c r="I27" s="93">
        <v>0</v>
      </c>
      <c r="J27" s="95">
        <f>C27+D27+E27+F27+G27+H27+I27</f>
        <v>5039989</v>
      </c>
    </row>
    <row r="28" spans="1:10" ht="13.8" customHeight="1" x14ac:dyDescent="0.2">
      <c r="A28" s="96"/>
      <c r="B28" s="97"/>
      <c r="C28" s="98"/>
      <c r="D28" s="98"/>
      <c r="E28" s="93"/>
      <c r="F28" s="93"/>
      <c r="G28" s="93"/>
      <c r="H28" s="94"/>
      <c r="I28" s="93"/>
      <c r="J28" s="95"/>
    </row>
    <row r="29" spans="1:10" ht="19.95" customHeight="1" thickBot="1" x14ac:dyDescent="0.25">
      <c r="A29" s="53" t="s">
        <v>50</v>
      </c>
      <c r="B29" s="14"/>
      <c r="C29" s="46">
        <f>C21+C22+C24+C25+C26+C27</f>
        <v>-3600380</v>
      </c>
      <c r="D29" s="46">
        <f t="shared" ref="D29:J29" si="1">D21+D22+D24+D25+D26+D27</f>
        <v>0</v>
      </c>
      <c r="E29" s="46">
        <f t="shared" si="1"/>
        <v>0</v>
      </c>
      <c r="F29" s="46">
        <f t="shared" si="1"/>
        <v>5050398</v>
      </c>
      <c r="G29" s="46">
        <f t="shared" si="1"/>
        <v>-47141558</v>
      </c>
      <c r="H29" s="46">
        <f t="shared" si="1"/>
        <v>3116831</v>
      </c>
      <c r="I29" s="46">
        <f t="shared" si="1"/>
        <v>-71642558</v>
      </c>
      <c r="J29" s="46">
        <f t="shared" si="1"/>
        <v>-114217267</v>
      </c>
    </row>
    <row r="30" spans="1:10" ht="13.8" customHeight="1" thickTop="1" x14ac:dyDescent="0.2">
      <c r="A30" s="6"/>
      <c r="B30" s="14"/>
      <c r="C30" s="31">
        <f>C9+C17+C29</f>
        <v>212644000</v>
      </c>
      <c r="D30" s="31">
        <f>D9+D17+D29-1</f>
        <v>19012537</v>
      </c>
      <c r="E30" s="31">
        <f>E9+E17+E29+E18</f>
        <v>650010133</v>
      </c>
      <c r="F30" s="31">
        <f t="shared" ref="F30:J30" si="2">F9+F17+F29</f>
        <v>1025743583</v>
      </c>
      <c r="G30" s="31">
        <f>G9+G17+G29+G18</f>
        <v>444401637</v>
      </c>
      <c r="H30" s="31">
        <f t="shared" si="2"/>
        <v>6480538</v>
      </c>
      <c r="I30" s="67">
        <f>I9+I17+I29+1</f>
        <v>-85514853</v>
      </c>
      <c r="J30" s="31">
        <f t="shared" si="2"/>
        <v>2272777575</v>
      </c>
    </row>
    <row r="31" spans="1:10" ht="21" customHeight="1" thickBot="1" x14ac:dyDescent="0.25">
      <c r="A31" s="52" t="s">
        <v>106</v>
      </c>
      <c r="B31" s="14"/>
      <c r="C31" s="66"/>
      <c r="D31" s="66"/>
      <c r="E31" s="66"/>
      <c r="F31" s="66"/>
      <c r="G31" s="66"/>
      <c r="H31" s="66"/>
      <c r="I31" s="68"/>
      <c r="J31" s="66"/>
    </row>
    <row r="32" spans="1:10" ht="12" thickTop="1" x14ac:dyDescent="0.2"/>
    <row r="35" spans="1:10" x14ac:dyDescent="0.2">
      <c r="A35" s="6"/>
    </row>
    <row r="36" spans="1:10" x14ac:dyDescent="0.2">
      <c r="A36" s="6"/>
    </row>
    <row r="37" spans="1:10" ht="11.25" customHeight="1" x14ac:dyDescent="0.2">
      <c r="A37" s="84" t="s">
        <v>87</v>
      </c>
      <c r="B37" s="81"/>
      <c r="C37" s="84" t="s">
        <v>69</v>
      </c>
      <c r="D37" s="76"/>
      <c r="E37" s="76"/>
      <c r="G37" s="84"/>
      <c r="H37" s="76"/>
      <c r="I37" s="76"/>
      <c r="J37" s="76"/>
    </row>
    <row r="38" spans="1:10" ht="11.25" customHeight="1" x14ac:dyDescent="0.2">
      <c r="A38" s="84"/>
      <c r="B38" s="81"/>
      <c r="C38" s="76"/>
      <c r="D38" s="76"/>
      <c r="E38" s="76"/>
      <c r="G38" s="76"/>
      <c r="H38" s="76"/>
      <c r="I38" s="76"/>
      <c r="J38" s="76"/>
    </row>
    <row r="39" spans="1:10" ht="11.25" customHeight="1" x14ac:dyDescent="0.2">
      <c r="A39" s="84"/>
      <c r="B39" s="81"/>
      <c r="C39" s="76"/>
      <c r="D39" s="76"/>
      <c r="E39" s="76"/>
      <c r="G39" s="76"/>
      <c r="H39" s="76"/>
      <c r="I39" s="76"/>
      <c r="J39" s="76"/>
    </row>
    <row r="40" spans="1:10" x14ac:dyDescent="0.2">
      <c r="A40" s="84"/>
      <c r="B40" s="81"/>
      <c r="C40" s="76"/>
      <c r="D40" s="76"/>
      <c r="E40" s="76"/>
      <c r="G40" s="76"/>
      <c r="H40" s="76"/>
      <c r="I40" s="76"/>
      <c r="J40" s="76"/>
    </row>
    <row r="41" spans="1:10" x14ac:dyDescent="0.2">
      <c r="A41" s="84"/>
      <c r="B41" s="81"/>
      <c r="C41" s="76"/>
      <c r="D41" s="76"/>
      <c r="E41" s="76"/>
      <c r="G41" s="76"/>
      <c r="H41" s="76"/>
      <c r="I41" s="76"/>
      <c r="J41" s="76"/>
    </row>
    <row r="42" spans="1:10" x14ac:dyDescent="0.2">
      <c r="A42" s="14"/>
      <c r="B42" s="14"/>
      <c r="C42" s="14"/>
      <c r="D42" s="14"/>
    </row>
    <row r="43" spans="1:10" x14ac:dyDescent="0.2">
      <c r="A43" s="14"/>
      <c r="B43" s="14"/>
      <c r="C43" s="81"/>
      <c r="D43" s="81"/>
    </row>
    <row r="44" spans="1:10" x14ac:dyDescent="0.2">
      <c r="A44" s="14"/>
      <c r="B44" s="14"/>
      <c r="C44" s="81"/>
      <c r="D44" s="81"/>
    </row>
    <row r="47" spans="1:10" x14ac:dyDescent="0.2">
      <c r="A47" s="72"/>
      <c r="B47" s="72"/>
      <c r="C47" s="72"/>
      <c r="D47" s="72"/>
      <c r="E47" s="72"/>
    </row>
  </sheetData>
  <mergeCells count="45">
    <mergeCell ref="C15:C16"/>
    <mergeCell ref="D15:D16"/>
    <mergeCell ref="E15:E16"/>
    <mergeCell ref="F15:F16"/>
    <mergeCell ref="G15:G16"/>
    <mergeCell ref="G37:J41"/>
    <mergeCell ref="C22:C23"/>
    <mergeCell ref="D22:D23"/>
    <mergeCell ref="G22:G23"/>
    <mergeCell ref="H22:H23"/>
    <mergeCell ref="I22:I23"/>
    <mergeCell ref="J22:J23"/>
    <mergeCell ref="B22:B23"/>
    <mergeCell ref="E22:E23"/>
    <mergeCell ref="F22:F23"/>
    <mergeCell ref="J18:J19"/>
    <mergeCell ref="A3:E3"/>
    <mergeCell ref="A22:A23"/>
    <mergeCell ref="A6:A7"/>
    <mergeCell ref="B6:B7"/>
    <mergeCell ref="D6:D7"/>
    <mergeCell ref="E6:E7"/>
    <mergeCell ref="A15:A16"/>
    <mergeCell ref="F6:F7"/>
    <mergeCell ref="H15:H16"/>
    <mergeCell ref="I15:I16"/>
    <mergeCell ref="J15:J16"/>
    <mergeCell ref="B15:B16"/>
    <mergeCell ref="A47:E47"/>
    <mergeCell ref="C43:D43"/>
    <mergeCell ref="C44:D44"/>
    <mergeCell ref="A37:A41"/>
    <mergeCell ref="B39:B41"/>
    <mergeCell ref="B37:B38"/>
    <mergeCell ref="C37:E41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A821F"/>
    <pageSetUpPr fitToPage="1"/>
  </sheetPr>
  <dimension ref="A1:G53"/>
  <sheetViews>
    <sheetView topLeftCell="A31" zoomScale="96" zoomScaleNormal="96" workbookViewId="0">
      <selection activeCell="D6" sqref="D6:D7"/>
    </sheetView>
  </sheetViews>
  <sheetFormatPr defaultColWidth="9.109375" defaultRowHeight="11.4" x14ac:dyDescent="0.2"/>
  <cols>
    <col min="1" max="1" width="9.109375" style="15"/>
    <col min="2" max="2" width="69.109375" style="15" customWidth="1"/>
    <col min="3" max="3" width="7.33203125" style="15" customWidth="1"/>
    <col min="4" max="4" width="18.77734375" style="15" customWidth="1"/>
    <col min="5" max="5" width="22.44140625" style="15" customWidth="1"/>
    <col min="6" max="6" width="11.109375" style="15" customWidth="1"/>
    <col min="7" max="16384" width="9.109375" style="15"/>
  </cols>
  <sheetData>
    <row r="1" spans="2:7" x14ac:dyDescent="0.2">
      <c r="B1" s="48" t="s">
        <v>78</v>
      </c>
      <c r="C1" s="48"/>
      <c r="D1" s="49"/>
      <c r="E1" s="49"/>
      <c r="F1" s="49"/>
    </row>
    <row r="2" spans="2:7" x14ac:dyDescent="0.2">
      <c r="B2" s="101" t="s">
        <v>56</v>
      </c>
      <c r="C2" s="101"/>
      <c r="D2" s="101"/>
      <c r="E2" s="101"/>
      <c r="F2" s="101"/>
    </row>
    <row r="3" spans="2:7" x14ac:dyDescent="0.2">
      <c r="B3" s="48" t="s">
        <v>96</v>
      </c>
      <c r="C3" s="48"/>
      <c r="D3" s="49"/>
      <c r="E3" s="49"/>
      <c r="F3" s="49"/>
    </row>
    <row r="4" spans="2:7" x14ac:dyDescent="0.2">
      <c r="B4" s="9" t="s">
        <v>58</v>
      </c>
      <c r="C4" s="9"/>
    </row>
    <row r="6" spans="2:7" ht="11.4" customHeight="1" x14ac:dyDescent="0.2">
      <c r="B6" s="81"/>
      <c r="C6" s="14"/>
      <c r="D6" s="114" t="s">
        <v>97</v>
      </c>
      <c r="E6" s="116" t="s">
        <v>98</v>
      </c>
    </row>
    <row r="7" spans="2:7" ht="15.75" customHeight="1" thickBot="1" x14ac:dyDescent="0.25">
      <c r="B7" s="81"/>
      <c r="C7" s="14"/>
      <c r="D7" s="115"/>
      <c r="E7" s="117"/>
    </row>
    <row r="8" spans="2:7" ht="15" customHeight="1" x14ac:dyDescent="0.2">
      <c r="B8" s="122" t="s">
        <v>37</v>
      </c>
      <c r="C8" s="76"/>
      <c r="D8" s="79">
        <f>SUM(D10:D20)</f>
        <v>164522000</v>
      </c>
      <c r="E8" s="124">
        <f>SUM(E10:E20)</f>
        <v>-3947658</v>
      </c>
    </row>
    <row r="9" spans="2:7" ht="39" customHeight="1" thickBot="1" x14ac:dyDescent="0.25">
      <c r="B9" s="122"/>
      <c r="C9" s="76"/>
      <c r="D9" s="123"/>
      <c r="E9" s="125"/>
    </row>
    <row r="10" spans="2:7" ht="21" customHeight="1" x14ac:dyDescent="0.2">
      <c r="B10" s="1" t="s">
        <v>38</v>
      </c>
      <c r="C10" s="1"/>
      <c r="D10" s="43">
        <v>7056</v>
      </c>
      <c r="E10" s="43">
        <v>326179</v>
      </c>
    </row>
    <row r="11" spans="2:7" ht="22.5" customHeight="1" x14ac:dyDescent="0.2">
      <c r="B11" s="1" t="s">
        <v>39</v>
      </c>
      <c r="C11" s="1"/>
      <c r="D11" s="43">
        <v>-21997001</v>
      </c>
      <c r="E11" s="43">
        <v>-18854624</v>
      </c>
    </row>
    <row r="12" spans="2:7" ht="18" customHeight="1" x14ac:dyDescent="0.2">
      <c r="B12" s="1" t="s">
        <v>88</v>
      </c>
      <c r="C12" s="1"/>
      <c r="D12" s="11">
        <v>168913468</v>
      </c>
      <c r="E12" s="43">
        <v>19802250</v>
      </c>
    </row>
    <row r="13" spans="2:7" x14ac:dyDescent="0.2">
      <c r="B13" s="1" t="s">
        <v>51</v>
      </c>
      <c r="C13" s="1"/>
      <c r="D13" s="11">
        <v>238320685</v>
      </c>
      <c r="E13" s="11">
        <v>257822753</v>
      </c>
      <c r="G13" s="42"/>
    </row>
    <row r="14" spans="2:7" x14ac:dyDescent="0.2">
      <c r="B14" s="1" t="s">
        <v>52</v>
      </c>
      <c r="C14" s="19"/>
      <c r="D14" s="43">
        <v>-285306368</v>
      </c>
      <c r="E14" s="43">
        <v>-300121126</v>
      </c>
    </row>
    <row r="15" spans="2:7" x14ac:dyDescent="0.2">
      <c r="B15" s="1" t="s">
        <v>62</v>
      </c>
      <c r="C15" s="19"/>
      <c r="D15" s="43">
        <v>-5701852</v>
      </c>
      <c r="E15" s="43">
        <v>-26159381</v>
      </c>
    </row>
    <row r="16" spans="2:7" x14ac:dyDescent="0.2">
      <c r="B16" s="1" t="s">
        <v>40</v>
      </c>
      <c r="C16" s="1"/>
      <c r="D16" s="11">
        <v>3039663</v>
      </c>
      <c r="E16" s="11">
        <v>2081030</v>
      </c>
    </row>
    <row r="17" spans="1:5" x14ac:dyDescent="0.2">
      <c r="B17" s="1" t="s">
        <v>53</v>
      </c>
      <c r="C17" s="1"/>
      <c r="D17" s="43">
        <v>77760575</v>
      </c>
      <c r="E17" s="11">
        <v>71519152</v>
      </c>
    </row>
    <row r="18" spans="1:5" ht="32.25" customHeight="1" x14ac:dyDescent="0.2">
      <c r="B18" s="23" t="s">
        <v>54</v>
      </c>
      <c r="C18" s="1"/>
      <c r="D18" s="43">
        <v>-6918933</v>
      </c>
      <c r="E18" s="43">
        <v>-7881662</v>
      </c>
    </row>
    <row r="19" spans="1:5" ht="32.25" customHeight="1" x14ac:dyDescent="0.2">
      <c r="B19" s="23" t="s">
        <v>70</v>
      </c>
      <c r="C19" s="1"/>
      <c r="D19" s="43">
        <v>-2722277</v>
      </c>
      <c r="E19" s="43">
        <v>-1883592</v>
      </c>
    </row>
    <row r="20" spans="1:5" ht="22.8" x14ac:dyDescent="0.2">
      <c r="B20" s="1" t="s">
        <v>71</v>
      </c>
      <c r="C20" s="1"/>
      <c r="D20" s="43">
        <v>-873016</v>
      </c>
      <c r="E20" s="43">
        <v>-598637</v>
      </c>
    </row>
    <row r="21" spans="1:5" ht="15" customHeight="1" x14ac:dyDescent="0.2">
      <c r="B21" s="126" t="s">
        <v>72</v>
      </c>
      <c r="C21" s="127"/>
      <c r="D21" s="120">
        <f>SUM(D24:D25)</f>
        <v>-1963685</v>
      </c>
      <c r="E21" s="120">
        <f>SUM(E24:E25)</f>
        <v>-468768</v>
      </c>
    </row>
    <row r="22" spans="1:5" ht="15" customHeight="1" x14ac:dyDescent="0.2">
      <c r="B22" s="126"/>
      <c r="C22" s="127"/>
      <c r="D22" s="120"/>
      <c r="E22" s="120"/>
    </row>
    <row r="23" spans="1:5" ht="15.6" hidden="1" customHeight="1" thickBot="1" x14ac:dyDescent="0.25">
      <c r="B23" s="126"/>
      <c r="C23" s="127"/>
      <c r="D23" s="121"/>
      <c r="E23" s="121"/>
    </row>
    <row r="24" spans="1:5" ht="29.25" customHeight="1" x14ac:dyDescent="0.2">
      <c r="B24" s="1" t="s">
        <v>41</v>
      </c>
      <c r="C24" s="1"/>
      <c r="D24" s="43">
        <v>-2070894</v>
      </c>
      <c r="E24" s="40">
        <v>0</v>
      </c>
    </row>
    <row r="25" spans="1:5" x14ac:dyDescent="0.2">
      <c r="B25" s="1" t="s">
        <v>63</v>
      </c>
      <c r="C25" s="1"/>
      <c r="D25" s="43">
        <v>107209</v>
      </c>
      <c r="E25" s="69">
        <v>-468768</v>
      </c>
    </row>
    <row r="26" spans="1:5" ht="35.25" customHeight="1" x14ac:dyDescent="0.2">
      <c r="A26" s="107"/>
      <c r="B26" s="109" t="s">
        <v>55</v>
      </c>
      <c r="C26" s="76"/>
      <c r="D26" s="118">
        <f>SUM(D28:D30)</f>
        <v>-108728118</v>
      </c>
      <c r="E26" s="110">
        <f>SUM(E28:E30)</f>
        <v>-37278808</v>
      </c>
    </row>
    <row r="27" spans="1:5" ht="15" customHeight="1" thickBot="1" x14ac:dyDescent="0.25">
      <c r="A27" s="107"/>
      <c r="B27" s="109"/>
      <c r="C27" s="76"/>
      <c r="D27" s="119"/>
      <c r="E27" s="111"/>
    </row>
    <row r="28" spans="1:5" x14ac:dyDescent="0.2">
      <c r="B28" s="1" t="s">
        <v>92</v>
      </c>
      <c r="C28" s="1"/>
      <c r="D28" s="43">
        <v>-21292132</v>
      </c>
      <c r="E28" s="43">
        <v>-20797819</v>
      </c>
    </row>
    <row r="29" spans="1:5" x14ac:dyDescent="0.2">
      <c r="B29" s="1" t="s">
        <v>64</v>
      </c>
      <c r="C29" s="1"/>
      <c r="D29" s="43">
        <v>-382872</v>
      </c>
      <c r="E29" s="43">
        <v>-401210</v>
      </c>
    </row>
    <row r="30" spans="1:5" x14ac:dyDescent="0.2">
      <c r="B30" s="1" t="s">
        <v>77</v>
      </c>
      <c r="C30" s="1"/>
      <c r="D30" s="43">
        <v>-87053114</v>
      </c>
      <c r="E30" s="43">
        <v>-16079779</v>
      </c>
    </row>
    <row r="31" spans="1:5" x14ac:dyDescent="0.2">
      <c r="B31" s="1"/>
      <c r="C31" s="1"/>
      <c r="D31" s="43"/>
      <c r="E31" s="43"/>
    </row>
    <row r="32" spans="1:5" ht="22.8" customHeight="1" x14ac:dyDescent="0.2">
      <c r="B32" s="1" t="s">
        <v>107</v>
      </c>
      <c r="C32" s="1"/>
      <c r="D32" s="70">
        <f>D8+D21+D26</f>
        <v>53830197</v>
      </c>
      <c r="E32" s="71">
        <f>E8+E21+E26</f>
        <v>-41695234</v>
      </c>
    </row>
    <row r="33" spans="2:6" ht="15.75" customHeight="1" x14ac:dyDescent="0.2">
      <c r="B33" s="108" t="s">
        <v>42</v>
      </c>
      <c r="C33" s="14"/>
      <c r="D33" s="112">
        <v>18507269</v>
      </c>
      <c r="E33" s="112">
        <v>60202503</v>
      </c>
    </row>
    <row r="34" spans="2:6" ht="12" thickBot="1" x14ac:dyDescent="0.25">
      <c r="B34" s="108"/>
      <c r="C34" s="14"/>
      <c r="D34" s="80"/>
      <c r="E34" s="80"/>
    </row>
    <row r="35" spans="2:6" ht="15.75" customHeight="1" thickTop="1" x14ac:dyDescent="0.2">
      <c r="B35" s="108" t="s">
        <v>43</v>
      </c>
      <c r="C35" s="14"/>
      <c r="D35" s="113">
        <f>D32+D33</f>
        <v>72337466</v>
      </c>
      <c r="E35" s="113">
        <f>E32+E33</f>
        <v>18507269</v>
      </c>
    </row>
    <row r="36" spans="2:6" ht="12" thickBot="1" x14ac:dyDescent="0.25">
      <c r="B36" s="108"/>
      <c r="C36" s="14"/>
      <c r="D36" s="80"/>
      <c r="E36" s="80"/>
    </row>
    <row r="37" spans="2:6" ht="12" thickTop="1" x14ac:dyDescent="0.2"/>
    <row r="41" spans="2:6" x14ac:dyDescent="0.2">
      <c r="B41" s="6"/>
      <c r="C41" s="6"/>
    </row>
    <row r="42" spans="2:6" x14ac:dyDescent="0.2">
      <c r="B42" s="6"/>
      <c r="C42" s="6"/>
    </row>
    <row r="43" spans="2:6" ht="11.25" customHeight="1" x14ac:dyDescent="0.2">
      <c r="B43" s="84" t="s">
        <v>87</v>
      </c>
      <c r="D43" s="84" t="s">
        <v>69</v>
      </c>
      <c r="E43" s="76"/>
      <c r="F43" s="76"/>
    </row>
    <row r="44" spans="2:6" ht="11.25" customHeight="1" x14ac:dyDescent="0.2">
      <c r="B44" s="84"/>
      <c r="D44" s="76"/>
      <c r="E44" s="76"/>
      <c r="F44" s="76"/>
    </row>
    <row r="45" spans="2:6" x14ac:dyDescent="0.2">
      <c r="B45" s="84"/>
      <c r="C45" s="84"/>
      <c r="D45" s="76"/>
      <c r="E45" s="76"/>
      <c r="F45" s="76"/>
    </row>
    <row r="46" spans="2:6" x14ac:dyDescent="0.2">
      <c r="B46" s="84"/>
      <c r="C46" s="84"/>
      <c r="D46" s="76"/>
      <c r="E46" s="76"/>
      <c r="F46" s="76"/>
    </row>
    <row r="47" spans="2:6" ht="4.2" customHeight="1" x14ac:dyDescent="0.2">
      <c r="B47" s="84"/>
      <c r="C47" s="84"/>
      <c r="D47" s="76"/>
      <c r="E47" s="76"/>
      <c r="F47" s="76"/>
    </row>
    <row r="48" spans="2:6" x14ac:dyDescent="0.2">
      <c r="B48" s="14"/>
      <c r="C48" s="84"/>
      <c r="D48" s="14"/>
      <c r="E48" s="14"/>
      <c r="F48" s="14"/>
    </row>
    <row r="49" spans="2:6" ht="11.25" customHeight="1" x14ac:dyDescent="0.2">
      <c r="B49" s="14"/>
      <c r="C49" s="84"/>
      <c r="D49" s="14"/>
      <c r="E49" s="14"/>
      <c r="F49" s="14"/>
    </row>
    <row r="50" spans="2:6" x14ac:dyDescent="0.2">
      <c r="B50" s="14"/>
      <c r="C50" s="14"/>
      <c r="D50" s="14"/>
      <c r="E50" s="14"/>
    </row>
    <row r="51" spans="2:6" ht="11.4" customHeight="1" x14ac:dyDescent="0.2">
      <c r="C51" s="14"/>
      <c r="D51" s="84"/>
      <c r="E51" s="76"/>
      <c r="F51" s="76"/>
    </row>
    <row r="52" spans="2:6" x14ac:dyDescent="0.2">
      <c r="C52" s="14"/>
      <c r="D52" s="76"/>
      <c r="E52" s="76"/>
      <c r="F52" s="76"/>
    </row>
    <row r="53" spans="2:6" x14ac:dyDescent="0.2">
      <c r="B53" s="72"/>
      <c r="C53" s="72"/>
      <c r="D53" s="72"/>
      <c r="E53" s="72"/>
      <c r="F53" s="72"/>
    </row>
  </sheetData>
  <mergeCells count="29">
    <mergeCell ref="B2:F2"/>
    <mergeCell ref="D35:D36"/>
    <mergeCell ref="E35:E36"/>
    <mergeCell ref="D6:D7"/>
    <mergeCell ref="E6:E7"/>
    <mergeCell ref="B6:B7"/>
    <mergeCell ref="D26:D27"/>
    <mergeCell ref="D21:D23"/>
    <mergeCell ref="B8:B9"/>
    <mergeCell ref="C8:C9"/>
    <mergeCell ref="D8:D9"/>
    <mergeCell ref="E8:E9"/>
    <mergeCell ref="B21:B23"/>
    <mergeCell ref="E21:E23"/>
    <mergeCell ref="C21:C23"/>
    <mergeCell ref="B53:F53"/>
    <mergeCell ref="B26:B27"/>
    <mergeCell ref="E26:E27"/>
    <mergeCell ref="D33:D34"/>
    <mergeCell ref="E33:E34"/>
    <mergeCell ref="D51:F52"/>
    <mergeCell ref="C26:C27"/>
    <mergeCell ref="B35:B36"/>
    <mergeCell ref="A26:A27"/>
    <mergeCell ref="B43:B47"/>
    <mergeCell ref="D43:F47"/>
    <mergeCell ref="C45:C46"/>
    <mergeCell ref="C47:C49"/>
    <mergeCell ref="B33:B34"/>
  </mergeCells>
  <pageMargins left="0.7" right="0.7" top="0.75" bottom="0.75" header="0.3" footer="0.3"/>
  <pageSetup paperSize="256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situatia pozitiei financiare</vt:lpstr>
      <vt:lpstr>situatia profitului sau pierde</vt:lpstr>
      <vt:lpstr>situatia miscarii capitalurilor</vt:lpstr>
      <vt:lpstr>fluxurile de trezorerie</vt:lpstr>
      <vt:lpstr>'fluxurile de trezorerie'!Print_Area</vt:lpstr>
      <vt:lpstr>'situatia miscarii capitalurilor'!Print_Area</vt:lpstr>
      <vt:lpstr>'situatia pozitiei financiare'!Print_Area</vt:lpstr>
      <vt:lpstr>'situatia profitului sau pierde'!Print_Area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Casiana Suciu</cp:lastModifiedBy>
  <cp:lastPrinted>2021-04-29T08:25:07Z</cp:lastPrinted>
  <dcterms:created xsi:type="dcterms:W3CDTF">2019-06-13T08:22:32Z</dcterms:created>
  <dcterms:modified xsi:type="dcterms:W3CDTF">2026-03-26T10:35:41Z</dcterms:modified>
</cp:coreProperties>
</file>