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6\Rapoarte periodice\Raport anual 2025-RO\BVB\New folder\"/>
    </mc:Choice>
  </mc:AlternateContent>
  <xr:revisionPtr revIDLastSave="0" documentId="13_ncr:1_{F02A3658-E647-4B5C-AC12-7B538D1AB13E}" xr6:coauthVersionLast="47" xr6:coauthVersionMax="47" xr10:uidLastSave="{00000000-0000-0000-0000-000000000000}"/>
  <bookViews>
    <workbookView xWindow="10485" yWindow="195" windowWidth="14910" windowHeight="14610" xr2:uid="{00000000-000D-0000-FFFF-FFFF00000000}"/>
  </bookViews>
  <sheets>
    <sheet name="Statement of financial position" sheetId="1" r:id="rId1"/>
    <sheet name="Profit or loss statement" sheetId="2" r:id="rId2"/>
    <sheet name="Statement of changes in equity" sheetId="3" r:id="rId3"/>
    <sheet name="Statement of cash flows" sheetId="4" r:id="rId4"/>
  </sheets>
  <definedNames>
    <definedName name="_xlnm.Print_Area" localSheetId="1">'Profit or loss statement'!$B$2:$F$40</definedName>
    <definedName name="_xlnm.Print_Area" localSheetId="3">'Statement of cash flows'!$B$1:$F$36</definedName>
    <definedName name="_xlnm.Print_Area" localSheetId="2">'Statement of changes in equity'!$A$1:$J$27</definedName>
    <definedName name="_xlnm.Print_Area" localSheetId="0">'Statement of financial position'!$B$2:$F$43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15" i="3" l="1"/>
  <c r="E15" i="3"/>
  <c r="F15" i="3"/>
  <c r="H15" i="3"/>
  <c r="I15" i="3"/>
  <c r="C15" i="3"/>
  <c r="G14" i="3"/>
  <c r="G15" i="3" s="1"/>
  <c r="D25" i="3" l="1"/>
  <c r="E25" i="3"/>
  <c r="F25" i="3"/>
  <c r="G25" i="3"/>
  <c r="H25" i="3"/>
  <c r="I25" i="3"/>
  <c r="C25" i="3"/>
  <c r="J24" i="3"/>
  <c r="J23" i="3"/>
  <c r="J22" i="3"/>
  <c r="G16" i="3" l="1"/>
  <c r="D27" i="3"/>
  <c r="E27" i="3"/>
  <c r="F27" i="3"/>
  <c r="H27" i="3"/>
  <c r="I27" i="3"/>
  <c r="C27" i="3"/>
  <c r="J13" i="3"/>
  <c r="E41" i="1"/>
  <c r="E31" i="1"/>
  <c r="E37" i="2"/>
  <c r="J20" i="3"/>
  <c r="G27" i="3" l="1"/>
  <c r="F31" i="1"/>
  <c r="F22" i="1"/>
  <c r="E25" i="2"/>
  <c r="D21" i="4"/>
  <c r="J19" i="3"/>
  <c r="J21" i="3"/>
  <c r="J16" i="3"/>
  <c r="F25" i="2"/>
  <c r="E8" i="4"/>
  <c r="J9" i="3"/>
  <c r="F37" i="2"/>
  <c r="F41" i="1"/>
  <c r="E26" i="4"/>
  <c r="D26" i="4"/>
  <c r="E21" i="4"/>
  <c r="J12" i="3"/>
  <c r="J11" i="3"/>
  <c r="J15" i="3" s="1"/>
  <c r="E22" i="1"/>
  <c r="F16" i="2"/>
  <c r="E16" i="2"/>
  <c r="F27" i="2" l="1"/>
  <c r="E27" i="2"/>
  <c r="E31" i="2" s="1"/>
  <c r="E38" i="2" s="1"/>
  <c r="E32" i="4"/>
  <c r="E35" i="4" s="1"/>
  <c r="D32" i="4"/>
  <c r="D35" i="4" s="1"/>
  <c r="J25" i="3"/>
  <c r="E42" i="1"/>
  <c r="F42" i="1"/>
  <c r="F31" i="2"/>
  <c r="F38" i="2" s="1"/>
  <c r="J27" i="3" l="1"/>
</calcChain>
</file>

<file path=xl/sharedStrings.xml><?xml version="1.0" encoding="utf-8"?>
<sst xmlns="http://schemas.openxmlformats.org/spreadsheetml/2006/main" count="127" uniqueCount="105">
  <si>
    <t>Total</t>
  </si>
  <si>
    <t>TRANSILVANIA INVESTMENTS ALLIANCE S.A.</t>
  </si>
  <si>
    <t>-</t>
  </si>
  <si>
    <t>(All amounts are expressed in RON)</t>
  </si>
  <si>
    <t>STATEMENT OF FINANCIAL POSITION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</si>
  <si>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</si>
  <si>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</si>
  <si>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</si>
  <si>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</si>
  <si>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</si>
  <si>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</si>
  <si>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Other assets</t>
  </si>
  <si>
    <t>Total assets</t>
  </si>
  <si>
    <t>Income tax receivables</t>
  </si>
  <si>
    <t>Intangible assets</t>
  </si>
  <si>
    <t>Property, plant and equipment</t>
  </si>
  <si>
    <t>Right of use assets under leases</t>
  </si>
  <si>
    <t>Financial liabilities</t>
  </si>
  <si>
    <t>Lease liabilities</t>
  </si>
  <si>
    <t>Deferred income tax liabilities</t>
  </si>
  <si>
    <t>Current income tax liabilities</t>
  </si>
  <si>
    <t>Other liabilities</t>
  </si>
  <si>
    <t>Provisions for risks and charges</t>
  </si>
  <si>
    <t>Total liabilities</t>
  </si>
  <si>
    <t>Share capital</t>
  </si>
  <si>
    <t>Retained earnings</t>
  </si>
  <si>
    <t>Revaluation reserves on financial assets at fair value through other comprehensive income</t>
  </si>
  <si>
    <t>Revaluation reserve for property, plant and equipment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</si>
  <si>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</si>
  <si>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</si>
  <si>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</si>
  <si>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</si>
  <si>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</si>
  <si>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STATEMENT OF PROFIT OR LOSS AND OTHER COMPREHENSIVE INCOME</t>
  </si>
  <si>
    <t>Dividend income</t>
  </si>
  <si>
    <t>Interest income from government securities and corporate bonds</t>
  </si>
  <si>
    <t>Operating income</t>
  </si>
  <si>
    <t>Total net income</t>
  </si>
  <si>
    <t>Total employee benefit expense</t>
  </si>
  <si>
    <t>Fees and commissions expense</t>
  </si>
  <si>
    <t>Operating expenses</t>
  </si>
  <si>
    <t>Financing costs</t>
  </si>
  <si>
    <t>Total expenses</t>
  </si>
  <si>
    <t>Profit before tax</t>
  </si>
  <si>
    <t xml:space="preserve">Income tax </t>
  </si>
  <si>
    <t>Other comprehensive income:</t>
  </si>
  <si>
    <t>Items that will not be reclassified to profit or loss:</t>
  </si>
  <si>
    <t>Other comprehensive income for the year - total</t>
  </si>
  <si>
    <t>Total comprehensive income for the year</t>
  </si>
  <si>
    <t>Diluted Earnings per Share</t>
  </si>
  <si>
    <t>Executive President
Moldovan Marius Adrian</t>
  </si>
  <si>
    <t>Head of Financial Department
Vereș Diana</t>
  </si>
  <si>
    <t>STATEMENT OF CHANGES IN EQUITY</t>
  </si>
  <si>
    <t xml:space="preserve">Revaluation
reserve for
property, plant and equipment  </t>
  </si>
  <si>
    <t>Revaluation reserves on financial assets recognised at fair value through other comprehensive income</t>
  </si>
  <si>
    <t>Employee and management benefits in the form of equity instruments</t>
  </si>
  <si>
    <t>Balance at January 1, 2025</t>
  </si>
  <si>
    <t>Comprehensive income:</t>
  </si>
  <si>
    <t>Profit/(Loss) for the period</t>
  </si>
  <si>
    <t>Net gain/(loss) on the revaluation of financial assets at fair value through other comprehensive income, net of deferred tax</t>
  </si>
  <si>
    <t>Revaluation reserve on property, plant and equipment, net of deferred tax</t>
  </si>
  <si>
    <t>Depreciation transfer to retained earnings on property, plant and equipment upon disposal, net of tax</t>
  </si>
  <si>
    <t>Total comprehensive income for the period</t>
  </si>
  <si>
    <t>Transfer of reserve to retained earnings upon the sale of financial assets at fair value through other comprehensive income, net of deferred tax</t>
  </si>
  <si>
    <t xml:space="preserve">Transactions with shareholders, directly recognized in equity: </t>
  </si>
  <si>
    <t>Dividends paid</t>
  </si>
  <si>
    <t xml:space="preserve">Allocation of reserves from previous year's profits </t>
  </si>
  <si>
    <t>Allocation of financial instruments under the Stock Option Plan</t>
  </si>
  <si>
    <t>Share capital reduction</t>
  </si>
  <si>
    <t>Own shares bought-back</t>
  </si>
  <si>
    <t>Balance at 31 December 2025</t>
  </si>
  <si>
    <t>Cash flows from operating activities, total, out of which:</t>
  </si>
  <si>
    <t>Receipts from clients</t>
  </si>
  <si>
    <t>Payments to suppliers and employees</t>
  </si>
  <si>
    <t>Proceeds from sale of government securities/maturity proceeds of government securities</t>
  </si>
  <si>
    <t>Proceeds from the sale of equity investments</t>
  </si>
  <si>
    <t>Payments for the purchase of equity investments</t>
  </si>
  <si>
    <t>Income tax paid</t>
  </si>
  <si>
    <t>Interest received</t>
  </si>
  <si>
    <t>Dividends received (net of withholding tax)</t>
  </si>
  <si>
    <t>Payments of contributions, tariffs, taxes, owned to the state budget</t>
  </si>
  <si>
    <t xml:space="preserve">Other payments related to Company's operation </t>
  </si>
  <si>
    <t>Other payments afferent to investment
activities (including trading sales commission)</t>
  </si>
  <si>
    <t>Cash flows from investing activities, total, out of which:</t>
  </si>
  <si>
    <t>Payments for purchase of tangible and intangible assets</t>
  </si>
  <si>
    <t>Receipts from sale of tangible assets</t>
  </si>
  <si>
    <t>Cash flows from financing activities, total, out of which:</t>
  </si>
  <si>
    <t>Dividends paid to shareholders (including dividend tax)</t>
  </si>
  <si>
    <t>Payments related to lease contracts</t>
  </si>
  <si>
    <t>Payments for own shares bought back</t>
  </si>
  <si>
    <t>Net increase/(decrease) in cash and cash equivalents</t>
  </si>
  <si>
    <t>Cash and cash equivalents at the beginning of the year</t>
  </si>
  <si>
    <t>Cash and cash equivalents at the end of the period</t>
  </si>
  <si>
    <t>STATEMENT OF CASH FLOWS</t>
  </si>
  <si>
    <t>AS AT 31 DECEMBER 2025</t>
  </si>
  <si>
    <t>Financial assets at amortized cost</t>
  </si>
  <si>
    <t xml:space="preserve"> AS AT 31 DECEMBER 2025</t>
  </si>
  <si>
    <t>Transactions with shareholders, directly recognised in equity-total</t>
  </si>
  <si>
    <t>Bank interest income using effective interest rate method</t>
  </si>
  <si>
    <t>Net gain/(loss) from financial assets at fair value through profit or loss</t>
  </si>
  <si>
    <t>(Loss)/Reversal of loss from impairment of financial assets</t>
  </si>
  <si>
    <t>(Loss)/Reversal of loss from provisions</t>
  </si>
  <si>
    <t>Net profit for the year</t>
  </si>
  <si>
    <t xml:space="preserve">Gain/(loss) from revaluation of financial assets measured at fair value through other comprehensive income, net of deferred tax                                                                                                                                                </t>
  </si>
  <si>
    <t>Increases/(Decreases) in the revaluation reserve of property, plant and equipment, net of deferred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</si>
</sst>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3" fontId="4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4" fontId="4" fillId="0" borderId="0" xfId="1" applyFont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6" fontId="4" fillId="0" borderId="0" xfId="1" applyNumberFormat="1" applyFont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7" fontId="9" fillId="0" borderId="0" xfId="1" applyNumberFormat="1" applyFont="1" applyBorder="1" applyAlignment="1">
      <alignment horizontal="right" vertical="center"/>
    </xf>
    <xf numFmtId="164" fontId="4" fillId="0" borderId="0" xfId="1" applyFont="1" applyAlignment="1">
      <alignment horizontal="right" vertical="center"/>
    </xf>
    <xf numFmtId="37" fontId="4" fillId="0" borderId="0" xfId="1" applyNumberFormat="1" applyFont="1" applyBorder="1" applyAlignment="1">
      <alignment horizontal="right" vertical="center"/>
    </xf>
    <xf numFmtId="164" fontId="4" fillId="0" borderId="0" xfId="1" applyFont="1"/>
    <xf numFmtId="37" fontId="4" fillId="0" borderId="0" xfId="1" applyNumberFormat="1" applyFont="1" applyAlignment="1">
      <alignment horizontal="right" vertical="center"/>
    </xf>
    <xf numFmtId="43" fontId="4" fillId="0" borderId="0" xfId="1" applyNumberFormat="1" applyFont="1" applyBorder="1" applyAlignment="1">
      <alignment horizontal="right" vertical="center" wrapText="1"/>
    </xf>
    <xf numFmtId="43" fontId="4" fillId="0" borderId="0" xfId="1" applyNumberFormat="1" applyFont="1" applyBorder="1" applyAlignment="1">
      <alignment horizontal="right" wrapText="1"/>
    </xf>
    <xf numFmtId="41" fontId="8" fillId="0" borderId="7" xfId="0" applyNumberFormat="1" applyFont="1" applyBorder="1" applyAlignment="1">
      <alignment horizontal="right" vertical="center"/>
    </xf>
    <xf numFmtId="41" fontId="9" fillId="0" borderId="0" xfId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37" fontId="8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7" fontId="5" fillId="0" borderId="2" xfId="1" applyNumberFormat="1" applyFont="1" applyBorder="1" applyAlignment="1">
      <alignment horizontal="right" vertical="center" wrapText="1"/>
    </xf>
    <xf numFmtId="37" fontId="4" fillId="0" borderId="0" xfId="1" applyNumberFormat="1" applyFont="1" applyBorder="1" applyAlignment="1">
      <alignment horizontal="right" wrapText="1"/>
    </xf>
    <xf numFmtId="14" fontId="5" fillId="0" borderId="0" xfId="0" applyNumberFormat="1" applyFont="1" applyAlignment="1">
      <alignment horizontal="right" vertical="center" wrapText="1"/>
    </xf>
    <xf numFmtId="37" fontId="4" fillId="0" borderId="0" xfId="1" applyNumberFormat="1" applyFont="1" applyAlignment="1">
      <alignment horizontal="right" vertical="center" wrapText="1"/>
    </xf>
    <xf numFmtId="41" fontId="4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vertical="center" wrapText="1"/>
    </xf>
    <xf numFmtId="37" fontId="9" fillId="0" borderId="0" xfId="0" applyNumberFormat="1" applyFont="1" applyAlignment="1">
      <alignment vertical="center" wrapText="1"/>
    </xf>
    <xf numFmtId="41" fontId="4" fillId="0" borderId="0" xfId="1" applyNumberFormat="1" applyFont="1" applyAlignment="1">
      <alignment horizontal="right" vertical="center"/>
    </xf>
    <xf numFmtId="38" fontId="13" fillId="0" borderId="8" xfId="0" applyNumberFormat="1" applyFont="1" applyBorder="1" applyAlignment="1">
      <alignment vertical="center" wrapText="1"/>
    </xf>
    <xf numFmtId="41" fontId="9" fillId="0" borderId="8" xfId="0" applyNumberFormat="1" applyFont="1" applyBorder="1" applyAlignment="1">
      <alignment vertical="center" wrapText="1"/>
    </xf>
    <xf numFmtId="0" fontId="12" fillId="3" borderId="0" xfId="0" applyFont="1" applyFill="1" applyAlignment="1">
      <alignment vertical="center"/>
    </xf>
    <xf numFmtId="164" fontId="4" fillId="0" borderId="0" xfId="1" applyFont="1" applyBorder="1" applyAlignment="1">
      <alignment horizontal="right" vertical="center" wrapText="1"/>
    </xf>
    <xf numFmtId="37" fontId="4" fillId="0" borderId="0" xfId="1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4" fillId="0" borderId="0" xfId="1" applyFont="1" applyBorder="1" applyAlignment="1">
      <alignment wrapText="1"/>
    </xf>
    <xf numFmtId="164" fontId="4" fillId="0" borderId="0" xfId="1" applyFont="1" applyBorder="1" applyAlignment="1">
      <alignment vertical="center" wrapText="1"/>
    </xf>
    <xf numFmtId="37" fontId="4" fillId="0" borderId="0" xfId="1" applyNumberFormat="1" applyFont="1" applyBorder="1" applyAlignment="1">
      <alignment wrapText="1"/>
    </xf>
    <xf numFmtId="43" fontId="4" fillId="0" borderId="0" xfId="1" applyNumberFormat="1" applyFont="1" applyBorder="1" applyAlignment="1">
      <alignment wrapText="1"/>
    </xf>
    <xf numFmtId="37" fontId="4" fillId="0" borderId="0" xfId="1" applyNumberFormat="1" applyFont="1" applyBorder="1" applyAlignment="1">
      <alignment vertical="center" wrapText="1"/>
    </xf>
    <xf numFmtId="41" fontId="9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/>
    </xf>
    <xf numFmtId="3" fontId="5" fillId="0" borderId="1" xfId="0" applyNumberFormat="1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1" fontId="9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11" fillId="2" borderId="0" xfId="0" applyFont="1" applyFill="1" applyAlignment="1">
      <alignment vertical="center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1" fontId="5" fillId="0" borderId="0" xfId="0" applyNumberFormat="1" applyFont="1" applyAlignment="1">
      <alignment horizontal="right" vertical="center"/>
    </xf>
    <xf numFmtId="41" fontId="5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14" fontId="5" fillId="0" borderId="0" xfId="0" applyNumberFormat="1" applyFont="1" applyAlignment="1">
      <alignment horizontal="right" vertical="center"/>
    </xf>
    <xf numFmtId="14" fontId="5" fillId="0" borderId="9" xfId="0" applyNumberFormat="1" applyFont="1" applyBorder="1" applyAlignment="1">
      <alignment horizontal="right" vertical="center"/>
    </xf>
    <xf numFmtId="41" fontId="5" fillId="0" borderId="0" xfId="1" applyNumberFormat="1" applyFont="1" applyAlignment="1">
      <alignment horizontal="right" vertical="center"/>
    </xf>
    <xf numFmtId="41" fontId="5" fillId="0" borderId="1" xfId="1" applyNumberFormat="1" applyFont="1" applyBorder="1" applyAlignment="1">
      <alignment horizontal="right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DAA6C"/>
      <color rgb="FFEA821F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A2:F52"/>
  <sheetViews>
    <sheetView tabSelected="1" topLeftCell="A7" zoomScale="93" zoomScaleNormal="93" workbookViewId="0">
      <selection activeCell="A41" sqref="A41:XFD41"/>
    </sheetView>
  </sheetViews>
  <sheetFormatPr defaultColWidth="9.140625" defaultRowHeight="11.25" x14ac:dyDescent="0.15"/>
  <cols>
    <col min="1" max="1" width="9.140625" style="15"/>
    <col min="2" max="2" width="48.28515625" style="15" customWidth="1"/>
    <col min="3" max="4" width="9.140625" style="15"/>
    <col min="5" max="5" width="18.5703125" style="15" customWidth="1"/>
    <col min="6" max="6" width="17.7109375" style="15" customWidth="1"/>
    <col min="7" max="16384" width="9.140625" style="15"/>
  </cols>
  <sheetData>
    <row r="2" spans="2:6" x14ac:dyDescent="0.15">
      <c r="B2" s="45" t="s">
        <v>1</v>
      </c>
      <c r="C2" s="46"/>
    </row>
    <row r="3" spans="2:6" x14ac:dyDescent="0.15">
      <c r="B3" s="45" t="s">
        <v>4</v>
      </c>
      <c r="C3" s="46"/>
    </row>
    <row r="4" spans="2:6" x14ac:dyDescent="0.15">
      <c r="B4" s="45" t="s">
        <v>94</v>
      </c>
    </row>
    <row r="5" spans="2:6" x14ac:dyDescent="0.15">
      <c r="B5" s="9"/>
    </row>
    <row r="6" spans="2:6" x14ac:dyDescent="0.15">
      <c r="B6" s="9" t="s">
        <v>3</v>
      </c>
    </row>
    <row r="7" spans="2:6" x14ac:dyDescent="0.15">
      <c r="B7" s="9"/>
    </row>
    <row r="8" spans="2:6" ht="11.25" customHeight="1" x14ac:dyDescent="0.15">
      <c r="B8" s="91" t="s">
        <v>5</v>
      </c>
      <c r="C8" s="84" t="s">
        <v>6</v>
      </c>
      <c r="D8" s="90"/>
      <c r="E8" s="88">
        <v>46022</v>
      </c>
      <c r="F8" s="88">
        <v>45657</v>
      </c>
    </row>
    <row r="9" spans="2:6" ht="12" thickBot="1" x14ac:dyDescent="0.2">
      <c r="B9" s="91"/>
      <c r="C9" s="94"/>
      <c r="D9" s="90"/>
      <c r="E9" s="89"/>
      <c r="F9" s="89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7</v>
      </c>
      <c r="C11" s="7">
        <v>12</v>
      </c>
      <c r="D11" s="2"/>
      <c r="E11" s="21">
        <v>72337466</v>
      </c>
      <c r="F11" s="21">
        <v>18507269</v>
      </c>
    </row>
    <row r="12" spans="2:6" ht="22.5" x14ac:dyDescent="0.15">
      <c r="B12" s="1" t="s">
        <v>8</v>
      </c>
      <c r="C12" s="12">
        <v>13</v>
      </c>
      <c r="D12" s="2"/>
      <c r="E12" s="3">
        <v>846224255</v>
      </c>
      <c r="F12" s="3">
        <v>732045656</v>
      </c>
    </row>
    <row r="13" spans="2:6" ht="22.5" x14ac:dyDescent="0.15">
      <c r="B13" s="1" t="s">
        <v>9</v>
      </c>
      <c r="C13" s="12">
        <v>13</v>
      </c>
      <c r="D13" s="2"/>
      <c r="E13" s="3">
        <v>95283919</v>
      </c>
      <c r="F13" s="3">
        <v>117881986</v>
      </c>
    </row>
    <row r="14" spans="2:6" ht="22.5" x14ac:dyDescent="0.15">
      <c r="B14" s="1" t="s">
        <v>10</v>
      </c>
      <c r="C14" s="7">
        <v>14</v>
      </c>
      <c r="D14" s="2"/>
      <c r="E14" s="3">
        <v>1398358304</v>
      </c>
      <c r="F14" s="58">
        <v>1027186801</v>
      </c>
    </row>
    <row r="15" spans="2:6" x14ac:dyDescent="0.15">
      <c r="B15" s="15" t="s">
        <v>95</v>
      </c>
      <c r="C15" s="7"/>
      <c r="D15" s="2"/>
      <c r="E15" s="3">
        <v>637226</v>
      </c>
      <c r="F15" s="3">
        <v>7554912</v>
      </c>
    </row>
    <row r="16" spans="2:6" x14ac:dyDescent="0.15">
      <c r="B16" s="1" t="s">
        <v>11</v>
      </c>
      <c r="C16" s="7"/>
      <c r="D16" s="2"/>
      <c r="E16" s="3">
        <v>688350</v>
      </c>
      <c r="F16" s="3">
        <v>697556</v>
      </c>
    </row>
    <row r="17" spans="1:6" x14ac:dyDescent="0.15">
      <c r="B17" s="15" t="s">
        <v>13</v>
      </c>
      <c r="C17" s="7"/>
      <c r="D17" s="2"/>
      <c r="E17" s="3" t="s">
        <v>2</v>
      </c>
      <c r="F17" s="3">
        <v>2640990</v>
      </c>
    </row>
    <row r="18" spans="1:6" x14ac:dyDescent="0.15">
      <c r="B18" s="1" t="s">
        <v>14</v>
      </c>
      <c r="C18" s="7">
        <v>15</v>
      </c>
      <c r="D18" s="2"/>
      <c r="E18" s="3">
        <v>62865</v>
      </c>
      <c r="F18" s="3">
        <v>77016</v>
      </c>
    </row>
    <row r="19" spans="1:6" x14ac:dyDescent="0.15">
      <c r="B19" s="1" t="s">
        <v>15</v>
      </c>
      <c r="C19" s="7">
        <v>15</v>
      </c>
      <c r="D19" s="2"/>
      <c r="E19" s="3">
        <v>23200232</v>
      </c>
      <c r="F19" s="3">
        <v>19203166</v>
      </c>
    </row>
    <row r="20" spans="1:6" x14ac:dyDescent="0.15">
      <c r="B20" s="1" t="s">
        <v>16</v>
      </c>
      <c r="C20" s="7">
        <v>16</v>
      </c>
      <c r="D20" s="2"/>
      <c r="E20" s="3">
        <v>1281313</v>
      </c>
      <c r="F20" s="3">
        <v>1162589</v>
      </c>
    </row>
    <row r="21" spans="1:6" ht="12" thickBot="1" x14ac:dyDescent="0.2">
      <c r="C21" s="7">
        <v>16</v>
      </c>
      <c r="D21" s="2"/>
    </row>
    <row r="22" spans="1:6" ht="15" customHeight="1" x14ac:dyDescent="0.15">
      <c r="A22" s="83"/>
      <c r="B22" s="85" t="s">
        <v>12</v>
      </c>
      <c r="C22" s="84"/>
      <c r="D22" s="95"/>
      <c r="E22" s="92">
        <f>SUM(E11:E20)</f>
        <v>2438073930</v>
      </c>
      <c r="F22" s="92">
        <f>SUM(F11:F20)-2</f>
        <v>1926957939</v>
      </c>
    </row>
    <row r="23" spans="1:6" ht="12" thickBot="1" x14ac:dyDescent="0.2">
      <c r="A23" s="83"/>
      <c r="B23" s="85"/>
      <c r="C23" s="84"/>
      <c r="D23" s="95"/>
      <c r="E23" s="93"/>
      <c r="F23" s="93"/>
    </row>
    <row r="24" spans="1:6" ht="12" thickTop="1" x14ac:dyDescent="0.15">
      <c r="B24" s="1"/>
      <c r="C24" s="7"/>
      <c r="D24" s="2"/>
      <c r="E24" s="2"/>
      <c r="F24" s="2"/>
    </row>
    <row r="25" spans="1:6" x14ac:dyDescent="0.15">
      <c r="B25" s="1" t="s">
        <v>17</v>
      </c>
      <c r="C25" s="7">
        <v>17</v>
      </c>
      <c r="D25" s="2"/>
      <c r="E25" s="3">
        <v>34485497</v>
      </c>
      <c r="F25" s="3">
        <v>23044914</v>
      </c>
    </row>
    <row r="26" spans="1:6" x14ac:dyDescent="0.15">
      <c r="B26" s="1" t="s">
        <v>18</v>
      </c>
      <c r="C26" s="7">
        <v>16</v>
      </c>
      <c r="D26" s="2"/>
      <c r="E26" s="3">
        <v>1625801</v>
      </c>
      <c r="F26" s="3">
        <v>1384287</v>
      </c>
    </row>
    <row r="27" spans="1:6" x14ac:dyDescent="0.15">
      <c r="B27" s="6" t="s">
        <v>19</v>
      </c>
      <c r="C27" s="7">
        <v>10</v>
      </c>
      <c r="D27" s="10"/>
      <c r="E27" s="11">
        <v>122301816</v>
      </c>
      <c r="F27" s="11">
        <v>68600611</v>
      </c>
    </row>
    <row r="28" spans="1:6" x14ac:dyDescent="0.15">
      <c r="B28" s="6" t="s">
        <v>20</v>
      </c>
      <c r="C28" s="7">
        <v>10</v>
      </c>
      <c r="D28" s="10"/>
      <c r="E28" s="40">
        <v>4734057</v>
      </c>
      <c r="F28" s="37">
        <v>0</v>
      </c>
    </row>
    <row r="29" spans="1:6" x14ac:dyDescent="0.15">
      <c r="B29" s="1" t="s">
        <v>21</v>
      </c>
      <c r="C29" s="7">
        <v>18</v>
      </c>
      <c r="D29" s="2"/>
      <c r="E29" s="3">
        <v>2149183</v>
      </c>
      <c r="F29" s="3">
        <v>2552792</v>
      </c>
    </row>
    <row r="30" spans="1:6" ht="12" thickBot="1" x14ac:dyDescent="0.2">
      <c r="B30" s="1" t="s">
        <v>22</v>
      </c>
      <c r="C30" s="7"/>
      <c r="D30" s="2"/>
      <c r="E30" s="37">
        <v>0</v>
      </c>
      <c r="F30" s="3">
        <v>635838</v>
      </c>
    </row>
    <row r="31" spans="1:6" ht="15" customHeight="1" x14ac:dyDescent="0.15">
      <c r="A31" s="83"/>
      <c r="B31" s="85" t="s">
        <v>23</v>
      </c>
      <c r="C31" s="84"/>
      <c r="D31" s="95"/>
      <c r="E31" s="92">
        <f>SUM(E25:E30)+1</f>
        <v>165296355</v>
      </c>
      <c r="F31" s="92">
        <f>SUM(F25:F30)-1</f>
        <v>96218441</v>
      </c>
    </row>
    <row r="32" spans="1:6" ht="12" thickBot="1" x14ac:dyDescent="0.2">
      <c r="A32" s="83"/>
      <c r="B32" s="85"/>
      <c r="C32" s="84"/>
      <c r="D32" s="95"/>
      <c r="E32" s="93"/>
      <c r="F32" s="93"/>
    </row>
    <row r="33" spans="1:6" ht="12" thickTop="1" x14ac:dyDescent="0.15">
      <c r="B33" s="9"/>
      <c r="C33" s="7"/>
      <c r="D33" s="2"/>
      <c r="E33" s="2"/>
      <c r="F33" s="2"/>
    </row>
    <row r="34" spans="1:6" x14ac:dyDescent="0.15">
      <c r="B34" s="6" t="s">
        <v>24</v>
      </c>
      <c r="C34" s="7">
        <v>19</v>
      </c>
      <c r="D34" s="10"/>
      <c r="E34" s="11">
        <v>212644000</v>
      </c>
      <c r="F34" s="11">
        <v>216244380</v>
      </c>
    </row>
    <row r="35" spans="1:6" x14ac:dyDescent="0.15">
      <c r="B35" s="6" t="s">
        <v>25</v>
      </c>
      <c r="C35" s="7"/>
      <c r="D35" s="10"/>
      <c r="E35" s="11">
        <v>444401637</v>
      </c>
      <c r="F35" s="11">
        <v>232405905</v>
      </c>
    </row>
    <row r="36" spans="1:6" ht="22.5" x14ac:dyDescent="0.15">
      <c r="B36" s="1" t="s">
        <v>26</v>
      </c>
      <c r="C36" s="12">
        <v>20</v>
      </c>
      <c r="D36" s="2"/>
      <c r="E36" s="3">
        <v>650010133</v>
      </c>
      <c r="F36" s="3">
        <v>356430952</v>
      </c>
    </row>
    <row r="37" spans="1:6" ht="22.5" x14ac:dyDescent="0.15">
      <c r="B37" s="1" t="s">
        <v>27</v>
      </c>
      <c r="C37" s="7">
        <v>21</v>
      </c>
      <c r="D37" s="2"/>
      <c r="E37" s="3">
        <v>19012537</v>
      </c>
      <c r="F37" s="3">
        <v>15473665</v>
      </c>
    </row>
    <row r="38" spans="1:6" x14ac:dyDescent="0.15">
      <c r="B38" s="1" t="s">
        <v>28</v>
      </c>
      <c r="C38" s="7">
        <v>22</v>
      </c>
      <c r="D38" s="2"/>
      <c r="E38" s="3">
        <v>1025743583</v>
      </c>
      <c r="F38" s="3">
        <v>1020693185</v>
      </c>
    </row>
    <row r="39" spans="1:6" ht="22.5" x14ac:dyDescent="0.15">
      <c r="B39" s="22" t="s">
        <v>29</v>
      </c>
      <c r="C39" s="7">
        <v>24</v>
      </c>
      <c r="D39" s="2"/>
      <c r="E39" s="3">
        <v>6480538</v>
      </c>
      <c r="F39" s="3">
        <v>3363707</v>
      </c>
    </row>
    <row r="40" spans="1:6" ht="12" thickBot="1" x14ac:dyDescent="0.2">
      <c r="B40" s="22" t="s">
        <v>30</v>
      </c>
      <c r="C40" s="7">
        <v>23</v>
      </c>
      <c r="D40" s="2"/>
      <c r="E40" s="52">
        <v>-85514853</v>
      </c>
      <c r="F40" s="52">
        <v>-13872296</v>
      </c>
    </row>
    <row r="41" spans="1:6" ht="22.5" customHeight="1" thickBot="1" x14ac:dyDescent="0.2">
      <c r="B41" s="47" t="s">
        <v>31</v>
      </c>
      <c r="C41" s="7"/>
      <c r="D41" s="8"/>
      <c r="E41" s="34">
        <f>SUM(E34:E40)</f>
        <v>2272777575</v>
      </c>
      <c r="F41" s="34">
        <f>SUM(F34:F40)</f>
        <v>1830739498</v>
      </c>
    </row>
    <row r="42" spans="1:6" ht="12" thickTop="1" x14ac:dyDescent="0.15">
      <c r="A42" s="83"/>
      <c r="B42" s="85" t="s">
        <v>32</v>
      </c>
      <c r="C42" s="84"/>
      <c r="D42" s="81"/>
      <c r="E42" s="86">
        <f>E31+E41</f>
        <v>2438073930</v>
      </c>
      <c r="F42" s="86">
        <f>F31+F41</f>
        <v>1926957939</v>
      </c>
    </row>
    <row r="43" spans="1:6" ht="12" thickBot="1" x14ac:dyDescent="0.2">
      <c r="A43" s="83"/>
      <c r="B43" s="85"/>
      <c r="C43" s="84"/>
      <c r="D43" s="81"/>
      <c r="E43" s="87"/>
      <c r="F43" s="87"/>
    </row>
    <row r="44" spans="1:6" ht="12" thickTop="1" x14ac:dyDescent="0.15">
      <c r="B44" s="9"/>
      <c r="C44" s="7"/>
      <c r="D44" s="8"/>
    </row>
    <row r="45" spans="1:6" x14ac:dyDescent="0.15">
      <c r="B45" s="9"/>
      <c r="C45" s="7"/>
      <c r="D45" s="8"/>
      <c r="E45" s="20"/>
    </row>
    <row r="46" spans="1:6" x14ac:dyDescent="0.15">
      <c r="B46" s="6"/>
      <c r="C46" s="7"/>
      <c r="D46" s="8"/>
    </row>
    <row r="48" spans="1:6" ht="11.25" customHeight="1" x14ac:dyDescent="0.15">
      <c r="B48" s="81" t="s">
        <v>50</v>
      </c>
      <c r="E48" s="81" t="s">
        <v>51</v>
      </c>
      <c r="F48" s="81"/>
    </row>
    <row r="49" spans="2:6" x14ac:dyDescent="0.15">
      <c r="B49" s="81"/>
      <c r="E49" s="81"/>
      <c r="F49" s="81"/>
    </row>
    <row r="50" spans="2:6" x14ac:dyDescent="0.15">
      <c r="B50" s="81"/>
      <c r="E50" s="81"/>
      <c r="F50" s="81"/>
    </row>
    <row r="51" spans="2:6" x14ac:dyDescent="0.15">
      <c r="B51" s="81"/>
      <c r="E51" s="81"/>
      <c r="F51" s="81"/>
    </row>
    <row r="52" spans="2:6" x14ac:dyDescent="0.15">
      <c r="B52" s="14"/>
      <c r="C52" s="12"/>
      <c r="D52" s="9"/>
      <c r="E52" s="9"/>
      <c r="F52" s="9"/>
    </row>
  </sheetData>
  <mergeCells count="25">
    <mergeCell ref="F8:F9"/>
    <mergeCell ref="D8:D9"/>
    <mergeCell ref="C31:C32"/>
    <mergeCell ref="B8:B9"/>
    <mergeCell ref="B22:B23"/>
    <mergeCell ref="F22:F23"/>
    <mergeCell ref="E22:E23"/>
    <mergeCell ref="C8:C9"/>
    <mergeCell ref="E8:E9"/>
    <mergeCell ref="D31:D32"/>
    <mergeCell ref="E31:E32"/>
    <mergeCell ref="F31:F32"/>
    <mergeCell ref="C22:C23"/>
    <mergeCell ref="D22:D23"/>
    <mergeCell ref="B31:B32"/>
    <mergeCell ref="E48:F51"/>
    <mergeCell ref="B48:B51"/>
    <mergeCell ref="A22:A23"/>
    <mergeCell ref="A31:A32"/>
    <mergeCell ref="A42:A43"/>
    <mergeCell ref="C42:C43"/>
    <mergeCell ref="B42:B43"/>
    <mergeCell ref="E42:E43"/>
    <mergeCell ref="F42:F43"/>
    <mergeCell ref="D42:D43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A2:F49"/>
  <sheetViews>
    <sheetView topLeftCell="A9" zoomScale="90" zoomScaleNormal="90" workbookViewId="0">
      <selection activeCell="B40" sqref="B40"/>
    </sheetView>
  </sheetViews>
  <sheetFormatPr defaultColWidth="9.140625" defaultRowHeight="11.25" x14ac:dyDescent="0.15"/>
  <cols>
    <col min="1" max="1" width="9.140625" style="15"/>
    <col min="2" max="2" width="73.7109375" style="15" customWidth="1"/>
    <col min="3" max="4" width="9.140625" style="15"/>
    <col min="5" max="5" width="18.7109375" style="15" customWidth="1"/>
    <col min="6" max="6" width="17.85546875" style="15" customWidth="1"/>
    <col min="7" max="7" width="9.5703125" style="15" customWidth="1"/>
    <col min="8" max="16384" width="9.140625" style="15"/>
  </cols>
  <sheetData>
    <row r="2" spans="1:6" x14ac:dyDescent="0.15">
      <c r="B2" s="45" t="s">
        <v>1</v>
      </c>
    </row>
    <row r="3" spans="1:6" x14ac:dyDescent="0.15">
      <c r="B3" s="68" t="s">
        <v>33</v>
      </c>
    </row>
    <row r="4" spans="1:6" x14ac:dyDescent="0.15">
      <c r="B4" s="45" t="s">
        <v>94</v>
      </c>
    </row>
    <row r="5" spans="1:6" x14ac:dyDescent="0.15">
      <c r="B5" s="9"/>
    </row>
    <row r="6" spans="1:6" x14ac:dyDescent="0.15">
      <c r="B6" s="9" t="s">
        <v>3</v>
      </c>
    </row>
    <row r="7" spans="1:6" x14ac:dyDescent="0.15">
      <c r="B7" s="9"/>
    </row>
    <row r="8" spans="1:6" x14ac:dyDescent="0.15">
      <c r="D8" s="8"/>
      <c r="E8" s="56"/>
      <c r="F8" s="56"/>
    </row>
    <row r="9" spans="1:6" ht="22.5" customHeight="1" thickBot="1" x14ac:dyDescent="0.2">
      <c r="B9" s="64" t="s">
        <v>5</v>
      </c>
      <c r="C9" s="7" t="s">
        <v>6</v>
      </c>
      <c r="D9" s="8"/>
      <c r="E9" s="59">
        <v>46022</v>
      </c>
      <c r="F9" s="59">
        <v>45657</v>
      </c>
    </row>
    <row r="10" spans="1:6" ht="12" thickTop="1" x14ac:dyDescent="0.15">
      <c r="B10" s="14"/>
      <c r="C10" s="7"/>
      <c r="D10" s="2"/>
      <c r="E10" s="2"/>
      <c r="F10" s="2"/>
    </row>
    <row r="11" spans="1:6" x14ac:dyDescent="0.15">
      <c r="B11" s="1" t="s">
        <v>34</v>
      </c>
      <c r="C11" s="7">
        <v>4</v>
      </c>
      <c r="D11" s="2"/>
      <c r="E11" s="40">
        <v>77760574</v>
      </c>
      <c r="F11" s="3">
        <v>71519153</v>
      </c>
    </row>
    <row r="12" spans="1:6" x14ac:dyDescent="0.15">
      <c r="B12" s="1" t="s">
        <v>98</v>
      </c>
      <c r="C12" s="7"/>
      <c r="D12" s="2"/>
      <c r="E12" s="3">
        <v>3039663</v>
      </c>
      <c r="F12" s="3">
        <v>2081031</v>
      </c>
    </row>
    <row r="13" spans="1:6" x14ac:dyDescent="0.15">
      <c r="B13" s="1" t="s">
        <v>35</v>
      </c>
      <c r="C13" s="7"/>
      <c r="D13" s="2"/>
      <c r="E13" s="3">
        <v>7349056</v>
      </c>
      <c r="F13" s="3">
        <v>4684343</v>
      </c>
    </row>
    <row r="14" spans="1:6" x14ac:dyDescent="0.15">
      <c r="B14" s="1" t="s">
        <v>99</v>
      </c>
      <c r="C14" s="7">
        <v>5</v>
      </c>
      <c r="D14" s="2"/>
      <c r="E14" s="3">
        <v>142140106</v>
      </c>
      <c r="F14" s="3">
        <v>4216832</v>
      </c>
    </row>
    <row r="15" spans="1:6" ht="15" customHeight="1" thickBot="1" x14ac:dyDescent="0.2">
      <c r="B15" s="1" t="s">
        <v>36</v>
      </c>
      <c r="C15" s="7">
        <v>6</v>
      </c>
      <c r="D15" s="2"/>
      <c r="E15" s="5">
        <v>358552</v>
      </c>
      <c r="F15" s="5">
        <v>439592</v>
      </c>
    </row>
    <row r="16" spans="1:6" ht="15" customHeight="1" x14ac:dyDescent="0.15">
      <c r="A16" s="83"/>
      <c r="B16" s="96" t="s">
        <v>37</v>
      </c>
      <c r="C16" s="84"/>
      <c r="D16" s="95"/>
      <c r="E16" s="92">
        <f>SUM(E11:E15)</f>
        <v>230647951</v>
      </c>
      <c r="F16" s="92">
        <f>SUM(F11:F15)</f>
        <v>82940951</v>
      </c>
    </row>
    <row r="17" spans="1:6" ht="12" thickBot="1" x14ac:dyDescent="0.2">
      <c r="A17" s="83"/>
      <c r="B17" s="96"/>
      <c r="C17" s="84"/>
      <c r="D17" s="95"/>
      <c r="E17" s="93"/>
      <c r="F17" s="93"/>
    </row>
    <row r="18" spans="1:6" ht="12" thickTop="1" x14ac:dyDescent="0.15">
      <c r="B18" s="14"/>
      <c r="C18" s="7"/>
      <c r="D18" s="8"/>
      <c r="E18" s="8"/>
      <c r="F18" s="8"/>
    </row>
    <row r="19" spans="1:6" x14ac:dyDescent="0.15">
      <c r="B19" s="1" t="s">
        <v>38</v>
      </c>
      <c r="C19" s="7">
        <v>7</v>
      </c>
      <c r="D19" s="2"/>
      <c r="E19" s="52">
        <v>-20585106</v>
      </c>
      <c r="F19" s="52">
        <v>-19687778</v>
      </c>
    </row>
    <row r="20" spans="1:6" x14ac:dyDescent="0.15">
      <c r="B20" s="1" t="s">
        <v>39</v>
      </c>
      <c r="C20" s="7">
        <v>8</v>
      </c>
      <c r="D20" s="2"/>
      <c r="E20" s="52">
        <v>-4327379</v>
      </c>
      <c r="F20" s="52">
        <v>-2878939</v>
      </c>
    </row>
    <row r="21" spans="1:6" x14ac:dyDescent="0.15">
      <c r="B21" s="1" t="s">
        <v>100</v>
      </c>
      <c r="C21" s="7"/>
      <c r="D21" s="2"/>
      <c r="E21" s="40">
        <v>1274</v>
      </c>
      <c r="F21" s="40">
        <v>39267</v>
      </c>
    </row>
    <row r="22" spans="1:6" x14ac:dyDescent="0.15">
      <c r="B22" s="1" t="s">
        <v>40</v>
      </c>
      <c r="C22" s="7">
        <v>9</v>
      </c>
      <c r="D22" s="2"/>
      <c r="E22" s="52">
        <v>-14811452</v>
      </c>
      <c r="F22" s="52">
        <v>-10555025</v>
      </c>
    </row>
    <row r="23" spans="1:6" x14ac:dyDescent="0.15">
      <c r="B23" s="1" t="s">
        <v>41</v>
      </c>
      <c r="C23" s="7"/>
      <c r="D23" s="2"/>
      <c r="E23" s="52">
        <v>-35336</v>
      </c>
      <c r="F23" s="52">
        <v>-17481</v>
      </c>
    </row>
    <row r="24" spans="1:6" x14ac:dyDescent="0.15">
      <c r="B24" s="1" t="s">
        <v>101</v>
      </c>
      <c r="C24" s="7"/>
      <c r="D24" s="2"/>
      <c r="E24" s="40">
        <v>930497</v>
      </c>
      <c r="F24" s="37">
        <v>0</v>
      </c>
    </row>
    <row r="25" spans="1:6" ht="20.25" customHeight="1" thickBot="1" x14ac:dyDescent="0.2">
      <c r="B25" s="48" t="s">
        <v>42</v>
      </c>
      <c r="C25" s="7"/>
      <c r="D25" s="2"/>
      <c r="E25" s="51">
        <f>SUM(E18:E24)</f>
        <v>-38827502</v>
      </c>
      <c r="F25" s="51">
        <f>SUM(F18:F24)</f>
        <v>-33099956</v>
      </c>
    </row>
    <row r="26" spans="1:6" ht="15.75" customHeight="1" thickBot="1" x14ac:dyDescent="0.2">
      <c r="B26" s="1"/>
      <c r="C26" s="7"/>
      <c r="D26" s="2"/>
      <c r="E26" s="3"/>
      <c r="F26" s="30"/>
    </row>
    <row r="27" spans="1:6" x14ac:dyDescent="0.15">
      <c r="A27" s="83"/>
      <c r="B27" s="96" t="s">
        <v>43</v>
      </c>
      <c r="C27" s="84"/>
      <c r="D27" s="95"/>
      <c r="E27" s="92">
        <f>E16+E25-1</f>
        <v>191820448</v>
      </c>
      <c r="F27" s="92">
        <f>F16+F25</f>
        <v>49840995</v>
      </c>
    </row>
    <row r="28" spans="1:6" ht="12" thickBot="1" x14ac:dyDescent="0.2">
      <c r="A28" s="83"/>
      <c r="B28" s="96"/>
      <c r="C28" s="84"/>
      <c r="D28" s="95"/>
      <c r="E28" s="93"/>
      <c r="F28" s="93"/>
    </row>
    <row r="29" spans="1:6" ht="16.5" customHeight="1" thickTop="1" x14ac:dyDescent="0.15">
      <c r="B29" s="26"/>
      <c r="C29" s="7"/>
      <c r="D29" s="8"/>
      <c r="E29" s="27"/>
      <c r="F29" s="27"/>
    </row>
    <row r="30" spans="1:6" ht="16.5" customHeight="1" x14ac:dyDescent="0.15">
      <c r="B30" s="28" t="s">
        <v>44</v>
      </c>
      <c r="C30" s="7">
        <v>10</v>
      </c>
      <c r="D30" s="8"/>
      <c r="E30" s="52">
        <v>298082</v>
      </c>
      <c r="F30" s="52">
        <v>-1802790</v>
      </c>
    </row>
    <row r="31" spans="1:6" ht="22.5" customHeight="1" thickBot="1" x14ac:dyDescent="0.2">
      <c r="B31" s="48" t="s">
        <v>102</v>
      </c>
      <c r="C31" s="7"/>
      <c r="D31" s="2"/>
      <c r="E31" s="31">
        <f>E27+E30</f>
        <v>192118530</v>
      </c>
      <c r="F31" s="31">
        <f>F27+F30</f>
        <v>48038205</v>
      </c>
    </row>
    <row r="32" spans="1:6" x14ac:dyDescent="0.15">
      <c r="B32" s="14"/>
      <c r="C32" s="14"/>
      <c r="D32" s="9"/>
      <c r="E32" s="29"/>
      <c r="F32" s="29"/>
    </row>
    <row r="33" spans="2:6" x14ac:dyDescent="0.15">
      <c r="B33" s="14" t="s">
        <v>45</v>
      </c>
      <c r="C33" s="14"/>
      <c r="D33" s="9"/>
      <c r="E33" s="29"/>
      <c r="F33" s="29"/>
    </row>
    <row r="34" spans="2:6" x14ac:dyDescent="0.15">
      <c r="B34" s="32" t="s">
        <v>46</v>
      </c>
      <c r="C34" s="7"/>
      <c r="D34" s="8"/>
      <c r="E34" s="8"/>
      <c r="F34" s="8"/>
    </row>
    <row r="35" spans="2:6" ht="22.5" x14ac:dyDescent="0.15">
      <c r="B35" s="1" t="s">
        <v>103</v>
      </c>
      <c r="C35" s="7">
        <v>20</v>
      </c>
      <c r="D35" s="2"/>
      <c r="E35" s="33">
        <v>360491250</v>
      </c>
      <c r="F35" s="33">
        <v>94551479</v>
      </c>
    </row>
    <row r="36" spans="2:6" ht="22.5" x14ac:dyDescent="0.15">
      <c r="B36" s="1" t="s">
        <v>104</v>
      </c>
      <c r="C36" s="12">
        <v>21</v>
      </c>
      <c r="D36" s="2"/>
      <c r="E36" s="57">
        <v>3645564</v>
      </c>
      <c r="F36" s="57">
        <v>52211</v>
      </c>
    </row>
    <row r="37" spans="2:6" ht="12" thickBot="1" x14ac:dyDescent="0.2">
      <c r="B37" s="69" t="s">
        <v>47</v>
      </c>
      <c r="C37" s="12"/>
      <c r="D37" s="2"/>
      <c r="E37" s="53">
        <f>SUM(E35:E36)</f>
        <v>364136814</v>
      </c>
      <c r="F37" s="53">
        <f>SUM(F35:F36)</f>
        <v>94603690</v>
      </c>
    </row>
    <row r="38" spans="2:6" ht="15" customHeight="1" x14ac:dyDescent="0.15">
      <c r="B38" s="97" t="s">
        <v>48</v>
      </c>
      <c r="C38" s="81"/>
      <c r="D38" s="100"/>
      <c r="E38" s="98">
        <f>E31+E37</f>
        <v>556255344</v>
      </c>
      <c r="F38" s="98">
        <f>F31+F37</f>
        <v>142641895</v>
      </c>
    </row>
    <row r="39" spans="2:6" ht="12" thickBot="1" x14ac:dyDescent="0.2">
      <c r="B39" s="97"/>
      <c r="C39" s="81"/>
      <c r="D39" s="100"/>
      <c r="E39" s="99"/>
      <c r="F39" s="99"/>
    </row>
    <row r="40" spans="2:6" ht="14.25" customHeight="1" x14ac:dyDescent="0.15">
      <c r="B40" s="6" t="s">
        <v>49</v>
      </c>
      <c r="C40" s="12">
        <v>11</v>
      </c>
      <c r="D40" s="2"/>
      <c r="E40" s="25">
        <v>9.1399999999999995E-2</v>
      </c>
      <c r="F40" s="25">
        <v>2.24E-2</v>
      </c>
    </row>
    <row r="41" spans="2:6" ht="12" customHeight="1" x14ac:dyDescent="0.15">
      <c r="B41" s="6"/>
      <c r="C41" s="16"/>
      <c r="D41" s="2"/>
      <c r="E41" s="2"/>
      <c r="F41" s="2"/>
    </row>
    <row r="42" spans="2:6" x14ac:dyDescent="0.15">
      <c r="B42" s="6"/>
      <c r="C42" s="16"/>
      <c r="D42" s="2"/>
      <c r="E42" s="2"/>
      <c r="F42" s="2"/>
    </row>
    <row r="43" spans="2:6" x14ac:dyDescent="0.15">
      <c r="B43" s="6"/>
    </row>
    <row r="45" spans="2:6" ht="11.25" customHeight="1" x14ac:dyDescent="0.15">
      <c r="B45" s="81" t="s">
        <v>50</v>
      </c>
      <c r="E45" s="81" t="s">
        <v>51</v>
      </c>
      <c r="F45" s="81"/>
    </row>
    <row r="46" spans="2:6" x14ac:dyDescent="0.15">
      <c r="B46" s="81"/>
      <c r="E46" s="81"/>
      <c r="F46" s="81"/>
    </row>
    <row r="47" spans="2:6" x14ac:dyDescent="0.15">
      <c r="B47" s="81"/>
      <c r="E47" s="81"/>
      <c r="F47" s="81"/>
    </row>
    <row r="48" spans="2:6" x14ac:dyDescent="0.15">
      <c r="B48" s="81"/>
      <c r="E48" s="81"/>
      <c r="F48" s="81"/>
    </row>
    <row r="49" spans="2:6" x14ac:dyDescent="0.15">
      <c r="B49" s="14"/>
      <c r="C49" s="12"/>
      <c r="D49" s="9"/>
      <c r="E49" s="9"/>
      <c r="F49" s="9"/>
    </row>
  </sheetData>
  <mergeCells count="19">
    <mergeCell ref="E45:F48"/>
    <mergeCell ref="B45:B48"/>
    <mergeCell ref="F27:F28"/>
    <mergeCell ref="C38:C39"/>
    <mergeCell ref="C16:C17"/>
    <mergeCell ref="E27:E28"/>
    <mergeCell ref="E16:E17"/>
    <mergeCell ref="D16:D17"/>
    <mergeCell ref="B38:B39"/>
    <mergeCell ref="E38:E39"/>
    <mergeCell ref="F38:F39"/>
    <mergeCell ref="D38:D39"/>
    <mergeCell ref="B16:B17"/>
    <mergeCell ref="C27:C28"/>
    <mergeCell ref="D27:D28"/>
    <mergeCell ref="F16:F17"/>
    <mergeCell ref="B27:B28"/>
    <mergeCell ref="A16:A17"/>
    <mergeCell ref="A27:A2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39"/>
  <sheetViews>
    <sheetView zoomScale="80" zoomScaleNormal="80" workbookViewId="0">
      <selection activeCell="B36" sqref="B36:B39"/>
    </sheetView>
  </sheetViews>
  <sheetFormatPr defaultColWidth="9.140625" defaultRowHeight="11.25" x14ac:dyDescent="0.15"/>
  <cols>
    <col min="1" max="1" width="88.85546875" style="15" customWidth="1"/>
    <col min="2" max="2" width="9.42578125" style="15" bestFit="1" customWidth="1"/>
    <col min="3" max="9" width="19" style="15" customWidth="1"/>
    <col min="10" max="10" width="20.7109375" style="15" customWidth="1"/>
    <col min="11" max="16384" width="9.140625" style="15"/>
  </cols>
  <sheetData>
    <row r="2" spans="1:10" x14ac:dyDescent="0.15">
      <c r="A2" s="45" t="s">
        <v>1</v>
      </c>
      <c r="B2" s="46"/>
      <c r="C2" s="46"/>
      <c r="D2" s="46"/>
      <c r="E2" s="46"/>
    </row>
    <row r="3" spans="1:10" x14ac:dyDescent="0.15">
      <c r="A3" s="68" t="s">
        <v>52</v>
      </c>
      <c r="B3" s="45"/>
      <c r="C3" s="45"/>
      <c r="D3" s="45"/>
      <c r="E3" s="45"/>
    </row>
    <row r="4" spans="1:10" x14ac:dyDescent="0.15">
      <c r="A4" s="68" t="s">
        <v>96</v>
      </c>
      <c r="B4" s="46"/>
      <c r="C4" s="46"/>
      <c r="D4" s="46"/>
      <c r="E4" s="46"/>
    </row>
    <row r="5" spans="1:10" x14ac:dyDescent="0.15">
      <c r="A5" s="14" t="s">
        <v>3</v>
      </c>
    </row>
    <row r="6" spans="1:10" ht="11.25" customHeight="1" x14ac:dyDescent="0.15">
      <c r="A6" s="6"/>
      <c r="C6" s="4"/>
      <c r="G6" s="8"/>
      <c r="H6" s="8"/>
      <c r="I6" s="8"/>
      <c r="J6" s="4"/>
    </row>
    <row r="7" spans="1:10" ht="109.5" customHeight="1" thickBot="1" x14ac:dyDescent="0.2">
      <c r="A7" s="6"/>
      <c r="B7" s="70" t="s">
        <v>6</v>
      </c>
      <c r="C7" s="7" t="s">
        <v>24</v>
      </c>
      <c r="D7" s="12" t="s">
        <v>53</v>
      </c>
      <c r="E7" s="12" t="s">
        <v>54</v>
      </c>
      <c r="F7" s="7" t="s">
        <v>28</v>
      </c>
      <c r="G7" s="12" t="s">
        <v>25</v>
      </c>
      <c r="H7" s="71" t="s">
        <v>55</v>
      </c>
      <c r="I7" s="12" t="s">
        <v>30</v>
      </c>
      <c r="J7" s="7" t="s">
        <v>0</v>
      </c>
    </row>
    <row r="8" spans="1:10" ht="15.75" customHeight="1" thickTop="1" x14ac:dyDescent="0.15">
      <c r="A8" s="6"/>
      <c r="B8" s="24"/>
      <c r="C8" s="17"/>
      <c r="D8" s="17"/>
      <c r="E8" s="17"/>
      <c r="F8" s="17"/>
      <c r="G8" s="17"/>
      <c r="H8" s="17"/>
      <c r="I8" s="18"/>
      <c r="J8" s="17"/>
    </row>
    <row r="9" spans="1:10" ht="22.5" customHeight="1" thickBot="1" x14ac:dyDescent="0.2">
      <c r="A9" s="50" t="s">
        <v>56</v>
      </c>
      <c r="B9" s="14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54">
        <v>-13872296</v>
      </c>
      <c r="J9" s="13">
        <f>C9+D9+E9+F9+G9+H9+I9</f>
        <v>1830739498</v>
      </c>
    </row>
    <row r="10" spans="1:10" ht="12" thickTop="1" x14ac:dyDescent="0.15">
      <c r="A10" s="14" t="s">
        <v>57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15">
      <c r="A11" s="1" t="s">
        <v>58</v>
      </c>
      <c r="B11" s="14"/>
      <c r="C11" s="41">
        <v>0</v>
      </c>
      <c r="D11" s="41">
        <v>0</v>
      </c>
      <c r="E11" s="41">
        <v>0</v>
      </c>
      <c r="F11" s="41">
        <v>0</v>
      </c>
      <c r="G11" s="11">
        <v>192118530</v>
      </c>
      <c r="H11" s="41">
        <v>0</v>
      </c>
      <c r="I11" s="41">
        <v>0</v>
      </c>
      <c r="J11" s="35">
        <f>C11+D11+E11+F11+G11+H11+I11</f>
        <v>192118530</v>
      </c>
    </row>
    <row r="12" spans="1:10" ht="22.5" x14ac:dyDescent="0.15">
      <c r="A12" s="1" t="s">
        <v>59</v>
      </c>
      <c r="B12" s="8">
        <v>20</v>
      </c>
      <c r="C12" s="41">
        <v>0</v>
      </c>
      <c r="D12" s="41">
        <v>0</v>
      </c>
      <c r="E12" s="38">
        <v>360491250</v>
      </c>
      <c r="F12" s="41">
        <v>0</v>
      </c>
      <c r="G12" s="41">
        <v>0</v>
      </c>
      <c r="H12" s="41">
        <v>0</v>
      </c>
      <c r="I12" s="41">
        <v>0</v>
      </c>
      <c r="J12" s="36">
        <f>C12+D12+E12+F12+G12+H12+I12</f>
        <v>360491250</v>
      </c>
    </row>
    <row r="13" spans="1:10" x14ac:dyDescent="0.15">
      <c r="A13" s="1" t="s">
        <v>60</v>
      </c>
      <c r="B13" s="8">
        <v>21</v>
      </c>
      <c r="C13" s="41">
        <v>0</v>
      </c>
      <c r="D13" s="66">
        <v>3645564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36">
        <f>C13+D13+E13+F13+G13+H13+I13</f>
        <v>3645564</v>
      </c>
    </row>
    <row r="14" spans="1:10" ht="22.5" x14ac:dyDescent="0.15">
      <c r="A14" s="1" t="s">
        <v>61</v>
      </c>
      <c r="B14" s="9">
        <v>21</v>
      </c>
      <c r="C14" s="65">
        <v>0</v>
      </c>
      <c r="D14" s="66">
        <v>-106691</v>
      </c>
      <c r="E14" s="65">
        <v>0</v>
      </c>
      <c r="F14" s="65">
        <v>0</v>
      </c>
      <c r="G14" s="66">
        <f>-D14</f>
        <v>106691</v>
      </c>
      <c r="H14" s="65">
        <v>0</v>
      </c>
      <c r="I14" s="65">
        <v>0</v>
      </c>
      <c r="J14" s="65">
        <v>0</v>
      </c>
    </row>
    <row r="15" spans="1:10" ht="22.5" customHeight="1" thickBot="1" x14ac:dyDescent="0.2">
      <c r="A15" s="50" t="s">
        <v>62</v>
      </c>
      <c r="B15" s="14"/>
      <c r="C15" s="43">
        <f t="shared" ref="C15:J15" si="0">C11+C12+C13+C14</f>
        <v>0</v>
      </c>
      <c r="D15" s="43">
        <f t="shared" si="0"/>
        <v>3538873</v>
      </c>
      <c r="E15" s="43">
        <f t="shared" si="0"/>
        <v>360491250</v>
      </c>
      <c r="F15" s="43">
        <f t="shared" si="0"/>
        <v>0</v>
      </c>
      <c r="G15" s="43">
        <f t="shared" si="0"/>
        <v>192225221</v>
      </c>
      <c r="H15" s="43">
        <f t="shared" si="0"/>
        <v>0</v>
      </c>
      <c r="I15" s="43">
        <f t="shared" si="0"/>
        <v>0</v>
      </c>
      <c r="J15" s="43">
        <f t="shared" si="0"/>
        <v>556255344</v>
      </c>
    </row>
    <row r="16" spans="1:10" ht="33.75" customHeight="1" thickTop="1" x14ac:dyDescent="0.15">
      <c r="A16" s="1" t="s">
        <v>63</v>
      </c>
      <c r="B16" s="14">
        <v>20</v>
      </c>
      <c r="C16" s="41">
        <v>0</v>
      </c>
      <c r="D16" s="41">
        <v>0</v>
      </c>
      <c r="E16" s="60">
        <v>-66912069</v>
      </c>
      <c r="F16" s="41">
        <v>0</v>
      </c>
      <c r="G16" s="60">
        <f>-E16</f>
        <v>66912069</v>
      </c>
      <c r="H16" s="41">
        <v>0</v>
      </c>
      <c r="I16" s="41">
        <v>0</v>
      </c>
      <c r="J16" s="82">
        <f>C16+D16+E16+F16+G16+H16+I16</f>
        <v>0</v>
      </c>
    </row>
    <row r="17" spans="1:10" ht="13.5" customHeight="1" x14ac:dyDescent="0.15">
      <c r="A17" s="1"/>
      <c r="B17" s="14"/>
      <c r="C17" s="2"/>
      <c r="D17" s="2"/>
      <c r="E17" s="3"/>
      <c r="F17" s="2"/>
      <c r="G17" s="3"/>
      <c r="H17" s="3"/>
      <c r="I17" s="10"/>
      <c r="J17" s="82"/>
    </row>
    <row r="18" spans="1:10" ht="15.75" customHeight="1" x14ac:dyDescent="0.15">
      <c r="A18" s="50" t="s">
        <v>64</v>
      </c>
      <c r="B18" s="14"/>
      <c r="C18" s="10"/>
      <c r="D18" s="1"/>
      <c r="E18" s="23"/>
      <c r="F18" s="1"/>
      <c r="G18" s="23"/>
      <c r="H18" s="23"/>
      <c r="I18" s="6"/>
      <c r="J18" s="1"/>
    </row>
    <row r="19" spans="1:10" ht="15.75" customHeight="1" x14ac:dyDescent="0.15">
      <c r="A19" s="1" t="s">
        <v>65</v>
      </c>
      <c r="B19" s="14"/>
      <c r="C19" s="42">
        <v>0</v>
      </c>
      <c r="D19" s="42">
        <v>0</v>
      </c>
      <c r="E19" s="42">
        <v>0</v>
      </c>
      <c r="F19" s="42">
        <v>0</v>
      </c>
      <c r="G19" s="55">
        <v>-32436657</v>
      </c>
      <c r="H19" s="42">
        <v>0</v>
      </c>
      <c r="I19" s="42">
        <v>0</v>
      </c>
      <c r="J19" s="44">
        <f>C19+D19+E19+F19+G19+H19+I19</f>
        <v>-32436657</v>
      </c>
    </row>
    <row r="20" spans="1:10" ht="15" customHeight="1" x14ac:dyDescent="0.15">
      <c r="A20" s="1" t="s">
        <v>66</v>
      </c>
      <c r="B20" s="9"/>
      <c r="C20" s="75">
        <v>0</v>
      </c>
      <c r="D20" s="75">
        <v>0</v>
      </c>
      <c r="E20" s="75">
        <v>0</v>
      </c>
      <c r="F20" s="74">
        <v>15601548</v>
      </c>
      <c r="G20" s="74">
        <v>-15424977</v>
      </c>
      <c r="H20" s="75">
        <v>0</v>
      </c>
      <c r="I20" s="75">
        <v>0</v>
      </c>
      <c r="J20" s="74">
        <f>C20+D20+E20+F20+G20+H20+I20</f>
        <v>176571</v>
      </c>
    </row>
    <row r="21" spans="1:10" ht="19.899999999999999" customHeight="1" x14ac:dyDescent="0.15">
      <c r="A21" s="6" t="s">
        <v>69</v>
      </c>
      <c r="B21" s="14"/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0">
        <v>-86997170</v>
      </c>
      <c r="J21" s="44">
        <f>C21+D21+E21+F21+G21+H21+I21</f>
        <v>-86997170</v>
      </c>
    </row>
    <row r="22" spans="1:10" ht="19.899999999999999" customHeight="1" x14ac:dyDescent="0.15">
      <c r="A22" s="6" t="s">
        <v>67</v>
      </c>
      <c r="B22" s="14"/>
      <c r="C22" s="42">
        <v>0</v>
      </c>
      <c r="D22" s="42">
        <v>0</v>
      </c>
      <c r="E22" s="42">
        <v>0</v>
      </c>
      <c r="F22" s="55">
        <v>-762835</v>
      </c>
      <c r="G22" s="42">
        <v>0</v>
      </c>
      <c r="H22" s="55">
        <v>-1923158</v>
      </c>
      <c r="I22" s="55">
        <v>2685992</v>
      </c>
      <c r="J22" s="44">
        <f>C22+D22+E22+F22+G22+H22+I22+1</f>
        <v>0</v>
      </c>
    </row>
    <row r="23" spans="1:10" ht="19.899999999999999" customHeight="1" x14ac:dyDescent="0.15">
      <c r="A23" s="6" t="s">
        <v>68</v>
      </c>
      <c r="B23" s="14"/>
      <c r="C23" s="55">
        <v>-3600380</v>
      </c>
      <c r="D23" s="42">
        <v>0</v>
      </c>
      <c r="E23" s="42">
        <v>0</v>
      </c>
      <c r="F23" s="55">
        <v>-9788315</v>
      </c>
      <c r="G23" s="55">
        <v>720076</v>
      </c>
      <c r="H23" s="42">
        <v>0</v>
      </c>
      <c r="I23" s="55">
        <v>12668620</v>
      </c>
      <c r="J23" s="44">
        <f>C23+D23+E23+F23+G23+H23+I23-1</f>
        <v>0</v>
      </c>
    </row>
    <row r="24" spans="1:10" ht="19.899999999999999" customHeight="1" x14ac:dyDescent="0.15">
      <c r="A24" s="22" t="s">
        <v>29</v>
      </c>
      <c r="B24" s="9">
        <v>24</v>
      </c>
      <c r="C24" s="72">
        <v>0</v>
      </c>
      <c r="D24" s="72">
        <v>0</v>
      </c>
      <c r="E24" s="73">
        <v>0</v>
      </c>
      <c r="F24" s="73">
        <v>0</v>
      </c>
      <c r="G24" s="73">
        <v>0</v>
      </c>
      <c r="H24" s="76">
        <v>5039989</v>
      </c>
      <c r="I24" s="73">
        <v>0</v>
      </c>
      <c r="J24" s="77">
        <f>C24+D24+E24+F24+G24+H24+I24</f>
        <v>5039989</v>
      </c>
    </row>
    <row r="25" spans="1:10" ht="19.899999999999999" customHeight="1" thickBot="1" x14ac:dyDescent="0.2">
      <c r="A25" s="50" t="s">
        <v>97</v>
      </c>
      <c r="B25" s="14"/>
      <c r="C25" s="43">
        <f t="shared" ref="C25:J25" si="1">C19+C20+C21+C22+C23+C24</f>
        <v>-3600380</v>
      </c>
      <c r="D25" s="43">
        <f t="shared" si="1"/>
        <v>0</v>
      </c>
      <c r="E25" s="43">
        <f t="shared" si="1"/>
        <v>0</v>
      </c>
      <c r="F25" s="43">
        <f t="shared" si="1"/>
        <v>5050398</v>
      </c>
      <c r="G25" s="43">
        <f t="shared" si="1"/>
        <v>-47141558</v>
      </c>
      <c r="H25" s="43">
        <f t="shared" si="1"/>
        <v>3116831</v>
      </c>
      <c r="I25" s="43">
        <f t="shared" si="1"/>
        <v>-71642558</v>
      </c>
      <c r="J25" s="43">
        <f t="shared" si="1"/>
        <v>-114217267</v>
      </c>
    </row>
    <row r="26" spans="1:10" ht="13.9" customHeight="1" thickTop="1" x14ac:dyDescent="0.15">
      <c r="A26" s="6"/>
      <c r="B26" s="14"/>
    </row>
    <row r="27" spans="1:10" ht="21" customHeight="1" thickBot="1" x14ac:dyDescent="0.2">
      <c r="A27" s="49" t="s">
        <v>70</v>
      </c>
      <c r="B27" s="14"/>
      <c r="C27" s="79">
        <f>C9+C15+C25</f>
        <v>212644000</v>
      </c>
      <c r="D27" s="79">
        <f>D9+D15+D25-1</f>
        <v>19012537</v>
      </c>
      <c r="E27" s="79">
        <f>E9+E15+E25+E16</f>
        <v>650010133</v>
      </c>
      <c r="F27" s="79">
        <f>F9+F15+F25</f>
        <v>1025743583</v>
      </c>
      <c r="G27" s="79">
        <f>G9+G15+G25+G16</f>
        <v>444401637</v>
      </c>
      <c r="H27" s="79">
        <f>H9+H15+H25</f>
        <v>6480538</v>
      </c>
      <c r="I27" s="80">
        <f>I9+I15+I25+1</f>
        <v>-85514853</v>
      </c>
      <c r="J27" s="79">
        <f>J9+J15+J25</f>
        <v>2272777575</v>
      </c>
    </row>
    <row r="31" spans="1:10" x14ac:dyDescent="0.15">
      <c r="A31" s="6"/>
    </row>
    <row r="36" spans="1:6" x14ac:dyDescent="0.15">
      <c r="A36" s="81" t="s">
        <v>50</v>
      </c>
      <c r="B36" s="81"/>
      <c r="E36" s="81" t="s">
        <v>51</v>
      </c>
      <c r="F36" s="81"/>
    </row>
    <row r="37" spans="1:6" x14ac:dyDescent="0.15">
      <c r="A37" s="81"/>
      <c r="B37" s="81"/>
      <c r="E37" s="81"/>
      <c r="F37" s="81"/>
    </row>
    <row r="38" spans="1:6" x14ac:dyDescent="0.15">
      <c r="A38" s="81"/>
      <c r="B38" s="81"/>
      <c r="E38" s="81"/>
      <c r="F38" s="81"/>
    </row>
    <row r="39" spans="1:6" x14ac:dyDescent="0.15">
      <c r="A39" s="81"/>
      <c r="B39" s="81"/>
      <c r="E39" s="81"/>
      <c r="F39" s="81"/>
    </row>
  </sheetData>
  <mergeCells count="4">
    <mergeCell ref="B36:B39"/>
    <mergeCell ref="E36:F39"/>
    <mergeCell ref="A36:A39"/>
    <mergeCell ref="J16:J17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46"/>
  <sheetViews>
    <sheetView zoomScale="96" zoomScaleNormal="96" workbookViewId="0">
      <selection activeCell="A30" sqref="A30:XFD30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28515625" style="15" customWidth="1"/>
    <col min="4" max="4" width="21.28515625" style="15" customWidth="1"/>
    <col min="5" max="5" width="22.42578125" style="15" customWidth="1"/>
    <col min="6" max="6" width="11.140625" style="15" customWidth="1"/>
    <col min="7" max="16384" width="9.140625" style="15"/>
  </cols>
  <sheetData>
    <row r="1" spans="2:7" x14ac:dyDescent="0.15">
      <c r="B1" s="78" t="s">
        <v>1</v>
      </c>
      <c r="C1" s="45"/>
      <c r="D1" s="46"/>
      <c r="E1" s="46"/>
      <c r="F1" s="46"/>
    </row>
    <row r="2" spans="2:7" x14ac:dyDescent="0.15">
      <c r="B2" s="78" t="s">
        <v>93</v>
      </c>
      <c r="C2" s="45"/>
      <c r="D2" s="45"/>
      <c r="E2" s="45"/>
      <c r="F2" s="45"/>
    </row>
    <row r="3" spans="2:7" x14ac:dyDescent="0.15">
      <c r="B3" s="78" t="s">
        <v>94</v>
      </c>
      <c r="C3" s="45"/>
      <c r="D3" s="46"/>
      <c r="E3" s="46"/>
      <c r="F3" s="46"/>
    </row>
    <row r="4" spans="2:7" x14ac:dyDescent="0.15">
      <c r="B4" s="78" t="s">
        <v>3</v>
      </c>
      <c r="C4" s="9"/>
    </row>
    <row r="6" spans="2:7" ht="11.45" customHeight="1" x14ac:dyDescent="0.15">
      <c r="B6" s="14"/>
      <c r="C6" s="14"/>
      <c r="D6" s="108">
        <v>46022</v>
      </c>
      <c r="E6" s="108">
        <v>45657</v>
      </c>
    </row>
    <row r="7" spans="2:7" ht="12" thickBot="1" x14ac:dyDescent="0.2">
      <c r="B7" s="14"/>
      <c r="C7" s="14"/>
      <c r="D7" s="109"/>
      <c r="E7" s="109"/>
    </row>
    <row r="8" spans="2:7" ht="15" customHeight="1" thickTop="1" x14ac:dyDescent="0.15">
      <c r="B8" s="103" t="s">
        <v>71</v>
      </c>
      <c r="C8" s="9"/>
      <c r="D8" s="92">
        <f>SUM(D10:D20)</f>
        <v>164522000</v>
      </c>
      <c r="E8" s="115">
        <f>SUM(E10:E20)</f>
        <v>-3947658</v>
      </c>
    </row>
    <row r="9" spans="2:7" ht="15.75" customHeight="1" thickBot="1" x14ac:dyDescent="0.2">
      <c r="B9" s="103"/>
      <c r="C9" s="9"/>
      <c r="D9" s="114"/>
      <c r="E9" s="116"/>
    </row>
    <row r="10" spans="2:7" x14ac:dyDescent="0.15">
      <c r="B10" s="22" t="s">
        <v>72</v>
      </c>
      <c r="C10" s="1"/>
      <c r="D10" s="40">
        <v>7056</v>
      </c>
      <c r="E10" s="40">
        <v>326179</v>
      </c>
    </row>
    <row r="11" spans="2:7" x14ac:dyDescent="0.15">
      <c r="B11" s="22" t="s">
        <v>73</v>
      </c>
      <c r="C11" s="1"/>
      <c r="D11" s="40">
        <v>-21997001</v>
      </c>
      <c r="E11" s="40">
        <v>-18854624</v>
      </c>
    </row>
    <row r="12" spans="2:7" ht="22.5" x14ac:dyDescent="0.15">
      <c r="B12" s="22" t="s">
        <v>74</v>
      </c>
      <c r="C12" s="1"/>
      <c r="D12" s="11">
        <v>168913468</v>
      </c>
      <c r="E12" s="40">
        <v>19802250</v>
      </c>
    </row>
    <row r="13" spans="2:7" x14ac:dyDescent="0.15">
      <c r="B13" s="22" t="s">
        <v>75</v>
      </c>
      <c r="C13" s="1"/>
      <c r="D13" s="11">
        <v>238320685</v>
      </c>
      <c r="E13" s="11">
        <v>257822753</v>
      </c>
      <c r="G13" s="39"/>
    </row>
    <row r="14" spans="2:7" x14ac:dyDescent="0.15">
      <c r="B14" s="22" t="s">
        <v>76</v>
      </c>
      <c r="C14" s="19"/>
      <c r="D14" s="40">
        <v>-285306368</v>
      </c>
      <c r="E14" s="40">
        <v>-300121126</v>
      </c>
    </row>
    <row r="15" spans="2:7" x14ac:dyDescent="0.15">
      <c r="B15" s="22" t="s">
        <v>77</v>
      </c>
      <c r="C15" s="19"/>
      <c r="D15" s="40">
        <v>-5701852</v>
      </c>
      <c r="E15" s="40">
        <v>-26159381</v>
      </c>
    </row>
    <row r="16" spans="2:7" x14ac:dyDescent="0.15">
      <c r="B16" s="22" t="s">
        <v>78</v>
      </c>
      <c r="C16" s="1"/>
      <c r="D16" s="11">
        <v>3039663</v>
      </c>
      <c r="E16" s="11">
        <v>2081030</v>
      </c>
    </row>
    <row r="17" spans="1:5" x14ac:dyDescent="0.15">
      <c r="B17" s="22" t="s">
        <v>79</v>
      </c>
      <c r="C17" s="1"/>
      <c r="D17" s="40">
        <v>77760575</v>
      </c>
      <c r="E17" s="11">
        <v>71519152</v>
      </c>
    </row>
    <row r="18" spans="1:5" x14ac:dyDescent="0.15">
      <c r="B18" s="22" t="s">
        <v>80</v>
      </c>
      <c r="C18" s="1"/>
      <c r="D18" s="40">
        <v>-6918933</v>
      </c>
      <c r="E18" s="40">
        <v>-7881662</v>
      </c>
    </row>
    <row r="19" spans="1:5" x14ac:dyDescent="0.15">
      <c r="B19" s="22" t="s">
        <v>81</v>
      </c>
      <c r="C19" s="1"/>
      <c r="D19" s="40">
        <v>-2722277</v>
      </c>
      <c r="E19" s="40">
        <v>-1883592</v>
      </c>
    </row>
    <row r="20" spans="1:5" ht="22.5" x14ac:dyDescent="0.15">
      <c r="B20" s="22" t="s">
        <v>82</v>
      </c>
      <c r="C20" s="1"/>
      <c r="D20" s="40">
        <v>-873016</v>
      </c>
      <c r="E20" s="40">
        <v>-598637</v>
      </c>
    </row>
    <row r="21" spans="1:5" ht="15" customHeight="1" x14ac:dyDescent="0.15">
      <c r="B21" s="104" t="s">
        <v>83</v>
      </c>
      <c r="C21" s="117"/>
      <c r="D21" s="112">
        <f>SUM(D24:D25)</f>
        <v>-1963685</v>
      </c>
      <c r="E21" s="112">
        <f>SUM(E24:E25)</f>
        <v>-468768</v>
      </c>
    </row>
    <row r="22" spans="1:5" ht="15" customHeight="1" x14ac:dyDescent="0.15">
      <c r="B22" s="104"/>
      <c r="C22" s="117"/>
      <c r="D22" s="112"/>
      <c r="E22" s="112"/>
    </row>
    <row r="23" spans="1:5" ht="15.6" hidden="1" customHeight="1" thickBot="1" x14ac:dyDescent="0.2">
      <c r="B23" s="104"/>
      <c r="C23" s="117"/>
      <c r="D23" s="113"/>
      <c r="E23" s="113"/>
    </row>
    <row r="24" spans="1:5" x14ac:dyDescent="0.15">
      <c r="B24" s="22" t="s">
        <v>84</v>
      </c>
      <c r="C24" s="1"/>
      <c r="D24" s="40">
        <v>-2070894</v>
      </c>
      <c r="E24" s="37">
        <v>0</v>
      </c>
    </row>
    <row r="25" spans="1:5" x14ac:dyDescent="0.15">
      <c r="B25" s="22" t="s">
        <v>85</v>
      </c>
      <c r="C25" s="1"/>
      <c r="D25" s="40">
        <v>107209</v>
      </c>
      <c r="E25" s="61">
        <v>-468768</v>
      </c>
    </row>
    <row r="26" spans="1:5" x14ac:dyDescent="0.15">
      <c r="A26" s="102"/>
      <c r="B26" s="104" t="s">
        <v>86</v>
      </c>
      <c r="C26" s="84"/>
      <c r="D26" s="110">
        <f>SUM(D28:D30)</f>
        <v>-108728118</v>
      </c>
      <c r="E26" s="105">
        <f>SUM(E28:E30)</f>
        <v>-37278808</v>
      </c>
    </row>
    <row r="27" spans="1:5" ht="12" thickBot="1" x14ac:dyDescent="0.2">
      <c r="A27" s="102"/>
      <c r="B27" s="104"/>
      <c r="C27" s="84"/>
      <c r="D27" s="111"/>
      <c r="E27" s="106"/>
    </row>
    <row r="28" spans="1:5" x14ac:dyDescent="0.15">
      <c r="B28" s="22" t="s">
        <v>87</v>
      </c>
      <c r="C28" s="1"/>
      <c r="D28" s="40">
        <v>-21292132</v>
      </c>
      <c r="E28" s="40">
        <v>-20797819</v>
      </c>
    </row>
    <row r="29" spans="1:5" x14ac:dyDescent="0.15">
      <c r="B29" s="22" t="s">
        <v>88</v>
      </c>
      <c r="C29" s="1"/>
      <c r="D29" s="40">
        <v>-382872</v>
      </c>
      <c r="E29" s="40">
        <v>-401210</v>
      </c>
    </row>
    <row r="30" spans="1:5" x14ac:dyDescent="0.15">
      <c r="B30" s="22" t="s">
        <v>89</v>
      </c>
      <c r="C30" s="1"/>
      <c r="D30" s="40">
        <v>-87053114</v>
      </c>
      <c r="E30" s="40">
        <v>-16079779</v>
      </c>
    </row>
    <row r="31" spans="1:5" x14ac:dyDescent="0.15">
      <c r="B31" s="22"/>
      <c r="C31" s="1"/>
      <c r="D31" s="40"/>
      <c r="E31" s="40"/>
    </row>
    <row r="32" spans="1:5" ht="22.9" customHeight="1" x14ac:dyDescent="0.15">
      <c r="B32" s="67" t="s">
        <v>90</v>
      </c>
      <c r="C32" s="1"/>
      <c r="D32" s="62">
        <f>D8+D21+D26</f>
        <v>53830197</v>
      </c>
      <c r="E32" s="63">
        <f>E8+E21+E26</f>
        <v>-41695234</v>
      </c>
    </row>
    <row r="33" spans="1:5" ht="15.75" customHeight="1" x14ac:dyDescent="0.15">
      <c r="A33" s="83"/>
      <c r="B33" s="103" t="s">
        <v>91</v>
      </c>
      <c r="C33" s="81"/>
      <c r="D33" s="107">
        <v>18507269</v>
      </c>
      <c r="E33" s="107">
        <v>60202503</v>
      </c>
    </row>
    <row r="34" spans="1:5" ht="12" thickBot="1" x14ac:dyDescent="0.2">
      <c r="A34" s="83"/>
      <c r="B34" s="103"/>
      <c r="C34" s="81"/>
      <c r="D34" s="93"/>
      <c r="E34" s="93"/>
    </row>
    <row r="35" spans="1:5" ht="15.75" customHeight="1" thickTop="1" x14ac:dyDescent="0.15">
      <c r="A35" s="83"/>
      <c r="B35" s="103" t="s">
        <v>92</v>
      </c>
      <c r="C35" s="81"/>
      <c r="D35" s="101">
        <f>D32+D33</f>
        <v>72337466</v>
      </c>
      <c r="E35" s="101">
        <f>E32+E33</f>
        <v>18507269</v>
      </c>
    </row>
    <row r="36" spans="1:5" ht="12" thickBot="1" x14ac:dyDescent="0.2">
      <c r="A36" s="83"/>
      <c r="B36" s="103"/>
      <c r="C36" s="81"/>
      <c r="D36" s="93"/>
      <c r="E36" s="93"/>
    </row>
    <row r="37" spans="1:5" ht="12" thickTop="1" x14ac:dyDescent="0.15"/>
    <row r="41" spans="1:5" x14ac:dyDescent="0.15">
      <c r="B41" s="6"/>
      <c r="C41" s="6"/>
    </row>
    <row r="42" spans="1:5" x14ac:dyDescent="0.15">
      <c r="B42" s="81" t="s">
        <v>50</v>
      </c>
      <c r="D42" s="81" t="s">
        <v>51</v>
      </c>
      <c r="E42" s="81"/>
    </row>
    <row r="43" spans="1:5" x14ac:dyDescent="0.15">
      <c r="B43" s="81"/>
      <c r="D43" s="81"/>
      <c r="E43" s="81"/>
    </row>
    <row r="44" spans="1:5" x14ac:dyDescent="0.15">
      <c r="B44" s="81"/>
      <c r="C44" s="14"/>
      <c r="D44" s="81"/>
      <c r="E44" s="81"/>
    </row>
    <row r="45" spans="1:5" x14ac:dyDescent="0.15">
      <c r="B45" s="81"/>
      <c r="C45" s="14"/>
      <c r="D45" s="81"/>
      <c r="E45" s="81"/>
    </row>
    <row r="46" spans="1:5" x14ac:dyDescent="0.15">
      <c r="B46" s="81"/>
      <c r="C46" s="12"/>
      <c r="D46" s="81"/>
      <c r="E46" s="81"/>
    </row>
  </sheetData>
  <mergeCells count="26">
    <mergeCell ref="D6:D7"/>
    <mergeCell ref="E6:E7"/>
    <mergeCell ref="D26:D27"/>
    <mergeCell ref="D21:D23"/>
    <mergeCell ref="B8:B9"/>
    <mergeCell ref="D8:D9"/>
    <mergeCell ref="E8:E9"/>
    <mergeCell ref="B21:B23"/>
    <mergeCell ref="E21:E23"/>
    <mergeCell ref="C21:C23"/>
    <mergeCell ref="B42:B46"/>
    <mergeCell ref="D42:E46"/>
    <mergeCell ref="D35:D36"/>
    <mergeCell ref="E35:E36"/>
    <mergeCell ref="A26:A27"/>
    <mergeCell ref="B33:B34"/>
    <mergeCell ref="B26:B27"/>
    <mergeCell ref="E26:E27"/>
    <mergeCell ref="D33:D34"/>
    <mergeCell ref="E33:E34"/>
    <mergeCell ref="C26:C27"/>
    <mergeCell ref="A33:A34"/>
    <mergeCell ref="A35:A36"/>
    <mergeCell ref="C33:C34"/>
    <mergeCell ref="C35:C36"/>
    <mergeCell ref="B35:B36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Profit or loss statement</vt:lpstr>
      <vt:lpstr>Statement of changes in equity</vt:lpstr>
      <vt:lpstr>Statement of cash flows</vt:lpstr>
      <vt:lpstr>'Profit or loss statement'!Print_Area</vt:lpstr>
      <vt:lpstr>'Statement of cash flows'!Print_Area</vt:lpstr>
      <vt:lpstr>'Statement of changes in equity'!Print_Area</vt:lpstr>
      <vt:lpstr>'Statement of financial position'!Print_Area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2026-03-27T06:55:03Z</dcterms:modified>
</cp:coreProperties>
</file>