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T3 2025 - RO\Raport T3 2025\BVB\"/>
    </mc:Choice>
  </mc:AlternateContent>
  <xr:revisionPtr revIDLastSave="0" documentId="13_ncr:1_{96F402C6-5382-4AC6-B5CA-5E34E41C2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ement of financial position" sheetId="1" r:id="rId1"/>
    <sheet name="Profit or loss statement" sheetId="2" r:id="rId2"/>
    <sheet name="Statement of changes in equity" sheetId="3" r:id="rId3"/>
    <sheet name="Statement of cash flows" sheetId="4" r:id="rId4"/>
  </sheets>
  <definedNames>
    <definedName name="_xlnm.Print_Area" localSheetId="1">'Profit or loss statement'!$B$2:$F$40</definedName>
    <definedName name="_xlnm.Print_Area" localSheetId="3">'Statement of cash flows'!$B$1:$F$34</definedName>
    <definedName name="_xlnm.Print_Area" localSheetId="2">'Statement of changes in equity'!$A$1:$J$26</definedName>
    <definedName name="_xlnm.Print_Area" localSheetId="0">'Statement of financial position'!$B$2:$F$43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J26" i="3"/>
  <c r="J25" i="3"/>
  <c r="E36" i="2"/>
  <c r="F26" i="2"/>
  <c r="E26" i="2"/>
  <c r="E41" i="1"/>
  <c r="E22" i="4" l="1"/>
  <c r="D22" i="4"/>
  <c r="D27" i="4"/>
  <c r="E27" i="4"/>
  <c r="E9" i="4"/>
  <c r="D9" i="4"/>
  <c r="J24" i="3"/>
  <c r="J23" i="3"/>
  <c r="J22" i="3"/>
  <c r="J13" i="3"/>
  <c r="J10" i="3"/>
  <c r="E15" i="2" l="1"/>
  <c r="F31" i="1" l="1"/>
  <c r="F22" i="1"/>
  <c r="E24" i="2"/>
  <c r="J20" i="3"/>
  <c r="J18" i="3"/>
  <c r="D17" i="3"/>
  <c r="D26" i="3" s="1"/>
  <c r="E17" i="3"/>
  <c r="E26" i="3" s="1"/>
  <c r="F17" i="3"/>
  <c r="F26" i="3" s="1"/>
  <c r="G17" i="3"/>
  <c r="G26" i="3" s="1"/>
  <c r="H17" i="3"/>
  <c r="H26" i="3" s="1"/>
  <c r="I17" i="3"/>
  <c r="I26" i="3" s="1"/>
  <c r="C17" i="3"/>
  <c r="F24" i="2"/>
  <c r="J8" i="3"/>
  <c r="F36" i="2"/>
  <c r="F41" i="1"/>
  <c r="J16" i="3"/>
  <c r="E31" i="1"/>
  <c r="E22" i="1"/>
  <c r="F15" i="2"/>
  <c r="F30" i="2" l="1"/>
  <c r="F37" i="2" s="1"/>
  <c r="E30" i="2"/>
  <c r="E37" i="2" s="1"/>
  <c r="J17" i="3"/>
  <c r="E42" i="1"/>
  <c r="F42" i="1"/>
  <c r="D32" i="4" l="1"/>
  <c r="D34" i="4" s="1"/>
  <c r="E32" i="4"/>
  <c r="E34" i="4" s="1"/>
</calcChain>
</file>

<file path=xl/sharedStrings.xml><?xml version="1.0" encoding="utf-8"?>
<sst xmlns="http://schemas.openxmlformats.org/spreadsheetml/2006/main" count="129" uniqueCount="106">
  <si>
    <t>Total</t>
  </si>
  <si>
    <t>TRANSILVANIA INVESTMENTS ALLIANCE S.A.</t>
  </si>
  <si>
    <t>-</t>
  </si>
  <si>
    <t>STATEMENT OF FINANCIAL POSITION</t>
  </si>
  <si>
    <t>(All amounts are expressed in RON)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</si>
  <si>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</si>
  <si>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</si>
  <si>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</si>
  <si>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</si>
  <si>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</si>
  <si>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</si>
  <si>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Other assets</t>
  </si>
  <si>
    <t>Intangible assets</t>
  </si>
  <si>
    <t>Right of use assets under leases</t>
  </si>
  <si>
    <t>Total assets</t>
  </si>
  <si>
    <t>Financial liabilities</t>
  </si>
  <si>
    <t>Lease liabilities</t>
  </si>
  <si>
    <t>Deferred income tax liabilities</t>
  </si>
  <si>
    <t>Current income tax liabilities</t>
  </si>
  <si>
    <t>Other liabilities</t>
  </si>
  <si>
    <t>Total liabilities</t>
  </si>
  <si>
    <t>Share capital</t>
  </si>
  <si>
    <t>Retained earnings</t>
  </si>
  <si>
    <t>Revaluation reserves on financial assets at fair value through other comprehensive income</t>
  </si>
  <si>
    <t>Revaluation reserve for property, plant and equipment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</si>
  <si>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</si>
  <si>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</si>
  <si>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</si>
  <si>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</si>
  <si>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</si>
  <si>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Executive President
Moldovan Marius Adrian</t>
  </si>
  <si>
    <t>Head of Financial Department
Vereș Diana</t>
  </si>
  <si>
    <t>STATEMENT OF PROFIT OR LOSS AND OTHER COMPREHENSIVE INCOME</t>
  </si>
  <si>
    <t>Dividend income</t>
  </si>
  <si>
    <t>Bank interest income</t>
  </si>
  <si>
    <t>Net gain/(loss) on financial assets at fair value through profit or loss</t>
  </si>
  <si>
    <t>Operating income</t>
  </si>
  <si>
    <t>Total net income</t>
  </si>
  <si>
    <t>Total employee benefit expense</t>
  </si>
  <si>
    <t>Fees and commissions expense</t>
  </si>
  <si>
    <t>Impairment of financial assets</t>
  </si>
  <si>
    <t>Operating expenses</t>
  </si>
  <si>
    <t>Financing costs</t>
  </si>
  <si>
    <t>Total expenses</t>
  </si>
  <si>
    <t>Profit before tax</t>
  </si>
  <si>
    <t>Profit for the year</t>
  </si>
  <si>
    <t>Other comprehensive income:</t>
  </si>
  <si>
    <t>Items that will not be reclassified to profit or loss:</t>
  </si>
  <si>
    <t>Increases/(Decreases) in revaluation reserve of property, plant and equipment, net of deferred tax</t>
  </si>
  <si>
    <t>Other comprehensive income for the year - total</t>
  </si>
  <si>
    <t>Total comprehensive income for the year</t>
  </si>
  <si>
    <t>Earnings per Share</t>
  </si>
  <si>
    <t>Diluted Earnings per Share</t>
  </si>
  <si>
    <t>STATEMENT OF CHANGES IN EQUITY</t>
  </si>
  <si>
    <t xml:space="preserve">Revaluation
reserve for
property, plant and equipment  </t>
  </si>
  <si>
    <t>Revaluation reserves on financial assets recognised at fair value through other comprehensive income</t>
  </si>
  <si>
    <t>Employee and management benefits in the form of equity instruments</t>
  </si>
  <si>
    <t>Comprehensive income:</t>
  </si>
  <si>
    <t>Balance at January 1, 2025</t>
  </si>
  <si>
    <t>Revaluation reserve on property, plant and equipment, net of deferred tax</t>
  </si>
  <si>
    <t>Depreciation transfer to retained earnings on property, plant and equipment upon disposal, net of tax</t>
  </si>
  <si>
    <t>Total comprehensive income for the period</t>
  </si>
  <si>
    <t>Transfer of reserve to retained earnings upon the sale of financial assets at fair value through other comprehensive income, net of deferred tax</t>
  </si>
  <si>
    <t>Allocation of financial instruments under the Stock Option Plan</t>
  </si>
  <si>
    <t xml:space="preserve">Transactions with shareholders, directly recognized in equity: </t>
  </si>
  <si>
    <t>Dividends paid</t>
  </si>
  <si>
    <t xml:space="preserve">Allocation of reserves from previous year's profits </t>
  </si>
  <si>
    <t xml:space="preserve">Own shares </t>
  </si>
  <si>
    <t>Balance at 30 June 2025</t>
  </si>
  <si>
    <t>STATEMENT OF CASH FLOWS</t>
  </si>
  <si>
    <t>Receipts from clients</t>
  </si>
  <si>
    <t>Income tax paid</t>
  </si>
  <si>
    <t>Interest received</t>
  </si>
  <si>
    <t>Dividends received (net of withholding tax)</t>
  </si>
  <si>
    <t>Payments of contributions, tariffs, taxes, owned to the state budget</t>
  </si>
  <si>
    <t>Payments for purchase of tangible and intangible assets</t>
  </si>
  <si>
    <t>Receipts from sale of tangible assets</t>
  </si>
  <si>
    <t>Dividends paid to shareholders (including dividend tax)</t>
  </si>
  <si>
    <t>Payments related to lease contracts</t>
  </si>
  <si>
    <t>Net increase/(decrease) in cash and cash equivalents</t>
  </si>
  <si>
    <t>Cash and cash equivalents at the beginning of the year</t>
  </si>
  <si>
    <t>Income tax receivables</t>
  </si>
  <si>
    <t>Property, plant and equipment</t>
  </si>
  <si>
    <t>Provisions for risks and charges</t>
  </si>
  <si>
    <t xml:space="preserve">Income tax </t>
  </si>
  <si>
    <t xml:space="preserve">Gain/(loss) on revaluation of financial assets at fair value through other comprehensive income, net of deferred tax                                                                                                                                                </t>
  </si>
  <si>
    <t>Profit/(Loss) for the period</t>
  </si>
  <si>
    <t>Net gain/(loss) on the revaluation of financial assets at fair value through other comprehensive income, net of deferred tax</t>
  </si>
  <si>
    <t>Cash flows from operating activities, total, out of which:</t>
  </si>
  <si>
    <t>Payments to suppliers and employees</t>
  </si>
  <si>
    <t>Proceeds from sale of government securities/maturity proceeds of government securities</t>
  </si>
  <si>
    <t>Proceeds from the sale of equity investments</t>
  </si>
  <si>
    <t>Payments for the purchase of equity investments</t>
  </si>
  <si>
    <t xml:space="preserve">Other payments related to Company's operation </t>
  </si>
  <si>
    <t>Cash flows from investing activities, total, out of which:</t>
  </si>
  <si>
    <t>Cash flows from financing activities, total, out of which:</t>
  </si>
  <si>
    <t>Cash and cash equivalents at the end of the period</t>
  </si>
  <si>
    <t>AS AT 30 SEPTEMBER 2025</t>
  </si>
  <si>
    <t>Corporate bonds at amortized cost</t>
  </si>
  <si>
    <t>Other financial assets at amortised cost</t>
  </si>
  <si>
    <t xml:space="preserve"> AS AT 30 SEPTEMBER 2025</t>
  </si>
  <si>
    <t>Interest income from government securities and corporate bonds</t>
  </si>
  <si>
    <t>Net provision losses</t>
  </si>
  <si>
    <t>Share capital reduction</t>
  </si>
  <si>
    <t>Other payments afferent to investment
activities (including trading sales commission)</t>
  </si>
  <si>
    <t>Payments for own shares bought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</si>
</sst>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3" fontId="4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4" fontId="4" fillId="0" borderId="0" xfId="1" applyFont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6" fontId="4" fillId="0" borderId="0" xfId="1" applyNumberFormat="1" applyFont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7" fontId="9" fillId="0" borderId="0" xfId="1" applyNumberFormat="1" applyFont="1" applyBorder="1" applyAlignment="1">
      <alignment horizontal="right" vertical="center"/>
    </xf>
    <xf numFmtId="164" fontId="4" fillId="0" borderId="0" xfId="1" applyFont="1" applyAlignment="1">
      <alignment horizontal="right" vertical="center"/>
    </xf>
    <xf numFmtId="164" fontId="4" fillId="0" borderId="0" xfId="1" applyFont="1"/>
    <xf numFmtId="3" fontId="9" fillId="0" borderId="0" xfId="0" applyNumberFormat="1" applyFont="1" applyAlignment="1">
      <alignment vertical="center" wrapText="1"/>
    </xf>
    <xf numFmtId="37" fontId="4" fillId="0" borderId="0" xfId="1" applyNumberFormat="1" applyFont="1" applyAlignment="1">
      <alignment horizontal="right" vertical="center"/>
    </xf>
    <xf numFmtId="43" fontId="4" fillId="0" borderId="0" xfId="1" applyNumberFormat="1" applyFont="1" applyBorder="1" applyAlignment="1">
      <alignment horizontal="right" vertical="center" wrapText="1"/>
    </xf>
    <xf numFmtId="43" fontId="4" fillId="0" borderId="0" xfId="1" applyNumberFormat="1" applyFont="1" applyBorder="1" applyAlignment="1">
      <alignment horizontal="right" wrapText="1"/>
    </xf>
    <xf numFmtId="41" fontId="9" fillId="0" borderId="0" xfId="1" applyNumberFormat="1" applyFont="1" applyBorder="1" applyAlignment="1">
      <alignment horizontal="right" vertical="center"/>
    </xf>
    <xf numFmtId="41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37" fontId="8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4" fillId="0" borderId="0" xfId="1" applyFont="1" applyBorder="1" applyAlignment="1">
      <alignment horizontal="right" vertical="center" wrapText="1"/>
    </xf>
    <xf numFmtId="41" fontId="9" fillId="0" borderId="0" xfId="0" applyNumberFormat="1" applyFont="1" applyAlignment="1">
      <alignment horizontal="right" vertical="center" wrapText="1"/>
    </xf>
    <xf numFmtId="164" fontId="4" fillId="0" borderId="0" xfId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37" fontId="8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38" fontId="10" fillId="0" borderId="7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41" fontId="4" fillId="0" borderId="0" xfId="0" applyNumberFormat="1" applyFont="1" applyAlignment="1">
      <alignment horizontal="right" vertical="center" wrapText="1"/>
    </xf>
    <xf numFmtId="37" fontId="4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7" fontId="4" fillId="0" borderId="0" xfId="1" applyNumberFormat="1" applyFont="1" applyBorder="1" applyAlignment="1">
      <alignment horizontal="right" vertical="center"/>
    </xf>
    <xf numFmtId="37" fontId="4" fillId="0" borderId="0" xfId="1" applyNumberFormat="1" applyFont="1" applyBorder="1" applyAlignment="1">
      <alignment wrapText="1"/>
    </xf>
    <xf numFmtId="37" fontId="5" fillId="0" borderId="7" xfId="0" applyNumberFormat="1" applyFont="1" applyBorder="1" applyAlignment="1">
      <alignment vertical="center" wrapText="1"/>
    </xf>
    <xf numFmtId="14" fontId="5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12" fillId="3" borderId="0" xfId="0" applyFont="1" applyFill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37" fontId="5" fillId="0" borderId="0" xfId="0" applyNumberFormat="1" applyFont="1" applyAlignment="1">
      <alignment horizontal="right" vertical="center" wrapText="1"/>
    </xf>
    <xf numFmtId="37" fontId="5" fillId="0" borderId="9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41" fontId="5" fillId="0" borderId="0" xfId="1" applyNumberFormat="1" applyFont="1" applyBorder="1" applyAlignment="1">
      <alignment horizontal="center" vertical="center"/>
    </xf>
    <xf numFmtId="41" fontId="5" fillId="0" borderId="9" xfId="1" applyNumberFormat="1" applyFont="1" applyBorder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41" fontId="5" fillId="0" borderId="9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/>
    </xf>
    <xf numFmtId="14" fontId="5" fillId="5" borderId="2" xfId="0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3" fontId="5" fillId="5" borderId="6" xfId="0" applyNumberFormat="1" applyFont="1" applyFill="1" applyBorder="1" applyAlignment="1">
      <alignment horizontal="right" vertical="center" wrapText="1"/>
    </xf>
    <xf numFmtId="3" fontId="5" fillId="5" borderId="2" xfId="0" applyNumberFormat="1" applyFont="1" applyFill="1" applyBorder="1" applyAlignment="1">
      <alignment horizontal="right" vertical="center" wrapText="1"/>
    </xf>
    <xf numFmtId="3" fontId="8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41" fontId="4" fillId="5" borderId="0" xfId="1" applyNumberFormat="1" applyFont="1" applyFill="1" applyBorder="1" applyAlignment="1">
      <alignment horizontal="right" wrapText="1"/>
    </xf>
    <xf numFmtId="43" fontId="4" fillId="5" borderId="0" xfId="1" applyNumberFormat="1" applyFont="1" applyFill="1" applyBorder="1" applyAlignment="1">
      <alignment horizontal="right" wrapText="1"/>
    </xf>
    <xf numFmtId="41" fontId="9" fillId="5" borderId="0" xfId="1" applyNumberFormat="1" applyFont="1" applyFill="1" applyBorder="1" applyAlignment="1">
      <alignment horizontal="right" vertical="center"/>
    </xf>
    <xf numFmtId="0" fontId="4" fillId="5" borderId="0" xfId="0" applyFont="1" applyFill="1"/>
    <xf numFmtId="14" fontId="5" fillId="5" borderId="0" xfId="0" applyNumberFormat="1" applyFont="1" applyFill="1" applyAlignment="1">
      <alignment horizontal="center" vertical="center"/>
    </xf>
    <xf numFmtId="14" fontId="5" fillId="5" borderId="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A1:F55"/>
  <sheetViews>
    <sheetView tabSelected="1" topLeftCell="A3" zoomScale="93" zoomScaleNormal="93" workbookViewId="0">
      <selection activeCell="C19" sqref="C19:C21"/>
    </sheetView>
  </sheetViews>
  <sheetFormatPr defaultColWidth="9.140625" defaultRowHeight="11.25" x14ac:dyDescent="0.15"/>
  <cols>
    <col min="1" max="1" width="9.140625" style="13"/>
    <col min="2" max="2" width="48.28515625" style="13" customWidth="1"/>
    <col min="3" max="4" width="9.140625" style="13"/>
    <col min="5" max="5" width="18.5703125" style="13" customWidth="1"/>
    <col min="6" max="6" width="21.7109375" style="13" customWidth="1"/>
    <col min="7" max="16384" width="9.140625" style="13"/>
  </cols>
  <sheetData>
    <row r="1" spans="2:6" x14ac:dyDescent="0.15">
      <c r="B1" s="42" t="s">
        <v>1</v>
      </c>
    </row>
    <row r="2" spans="2:6" x14ac:dyDescent="0.15">
      <c r="B2" s="42" t="s">
        <v>3</v>
      </c>
      <c r="C2" s="43"/>
    </row>
    <row r="3" spans="2:6" x14ac:dyDescent="0.15">
      <c r="B3" s="42" t="s">
        <v>97</v>
      </c>
      <c r="C3" s="43"/>
    </row>
    <row r="4" spans="2:6" x14ac:dyDescent="0.15">
      <c r="B4" s="8" t="s">
        <v>4</v>
      </c>
    </row>
    <row r="5" spans="2:6" x14ac:dyDescent="0.15">
      <c r="B5" s="8"/>
    </row>
    <row r="6" spans="2:6" x14ac:dyDescent="0.15">
      <c r="B6" s="8"/>
    </row>
    <row r="7" spans="2:6" x14ac:dyDescent="0.15">
      <c r="B7" s="8"/>
    </row>
    <row r="8" spans="2:6" x14ac:dyDescent="0.15">
      <c r="B8" s="80" t="s">
        <v>5</v>
      </c>
      <c r="C8" s="79" t="s">
        <v>6</v>
      </c>
      <c r="D8" s="78"/>
      <c r="E8" s="76">
        <v>45930</v>
      </c>
      <c r="F8" s="76">
        <v>45657</v>
      </c>
    </row>
    <row r="9" spans="2:6" ht="12" thickBot="1" x14ac:dyDescent="0.2">
      <c r="B9" s="80"/>
      <c r="C9" s="84"/>
      <c r="D9" s="78"/>
      <c r="E9" s="77"/>
      <c r="F9" s="77"/>
    </row>
    <row r="10" spans="2:6" ht="12" thickTop="1" x14ac:dyDescent="0.15">
      <c r="B10" s="1"/>
      <c r="C10" s="6"/>
      <c r="D10" s="7"/>
      <c r="E10" s="7"/>
      <c r="F10" s="2"/>
    </row>
    <row r="11" spans="2:6" x14ac:dyDescent="0.15">
      <c r="B11" s="1" t="s">
        <v>7</v>
      </c>
      <c r="C11" s="6">
        <v>11</v>
      </c>
      <c r="D11" s="2"/>
      <c r="E11" s="19">
        <v>53482285</v>
      </c>
      <c r="F11" s="19">
        <v>18507269</v>
      </c>
    </row>
    <row r="12" spans="2:6" ht="22.5" customHeight="1" x14ac:dyDescent="0.15">
      <c r="B12" s="1" t="s">
        <v>8</v>
      </c>
      <c r="C12" s="11">
        <v>12</v>
      </c>
      <c r="D12" s="2"/>
      <c r="E12" s="3">
        <v>768804818</v>
      </c>
      <c r="F12" s="3">
        <v>732045656</v>
      </c>
    </row>
    <row r="13" spans="2:6" ht="22.5" customHeight="1" x14ac:dyDescent="0.15">
      <c r="B13" s="1" t="s">
        <v>9</v>
      </c>
      <c r="C13" s="11"/>
      <c r="D13" s="2"/>
      <c r="E13" s="3">
        <v>99457193</v>
      </c>
      <c r="F13" s="3">
        <v>117881986</v>
      </c>
    </row>
    <row r="14" spans="2:6" ht="22.5" customHeight="1" x14ac:dyDescent="0.15">
      <c r="B14" s="1" t="s">
        <v>10</v>
      </c>
      <c r="C14" s="6">
        <v>13</v>
      </c>
      <c r="D14" s="2"/>
      <c r="E14" s="3">
        <v>1234490078</v>
      </c>
      <c r="F14" s="68">
        <v>1027186801</v>
      </c>
    </row>
    <row r="15" spans="2:6" x14ac:dyDescent="0.15">
      <c r="B15" s="13" t="s">
        <v>98</v>
      </c>
      <c r="C15" s="6">
        <v>14</v>
      </c>
      <c r="D15" s="2"/>
      <c r="E15" s="3">
        <v>39076835</v>
      </c>
      <c r="F15" s="34">
        <v>0</v>
      </c>
    </row>
    <row r="16" spans="2:6" x14ac:dyDescent="0.15">
      <c r="B16" s="1" t="s">
        <v>99</v>
      </c>
      <c r="C16" s="6">
        <v>15</v>
      </c>
      <c r="D16" s="2"/>
      <c r="E16" s="3">
        <v>32252242</v>
      </c>
      <c r="F16" s="3">
        <v>7554912</v>
      </c>
    </row>
    <row r="17" spans="1:6" x14ac:dyDescent="0.15">
      <c r="B17" s="1" t="s">
        <v>11</v>
      </c>
      <c r="C17" s="6">
        <v>16</v>
      </c>
      <c r="D17" s="2"/>
      <c r="E17" s="3">
        <v>832352</v>
      </c>
      <c r="F17" s="3">
        <v>697556</v>
      </c>
    </row>
    <row r="18" spans="1:6" x14ac:dyDescent="0.15">
      <c r="B18" s="13" t="s">
        <v>81</v>
      </c>
      <c r="D18" s="2"/>
      <c r="E18" s="3" t="s">
        <v>2</v>
      </c>
      <c r="F18" s="3">
        <v>2640990</v>
      </c>
    </row>
    <row r="19" spans="1:6" x14ac:dyDescent="0.15">
      <c r="B19" s="1" t="s">
        <v>12</v>
      </c>
      <c r="C19" s="109">
        <v>17</v>
      </c>
      <c r="D19" s="2"/>
      <c r="E19" s="3">
        <v>48769</v>
      </c>
      <c r="F19" s="3">
        <v>77016</v>
      </c>
    </row>
    <row r="20" spans="1:6" x14ac:dyDescent="0.15">
      <c r="B20" s="1" t="s">
        <v>82</v>
      </c>
      <c r="C20" s="109">
        <v>18</v>
      </c>
      <c r="D20" s="2"/>
      <c r="E20" s="3">
        <v>19620976</v>
      </c>
      <c r="F20" s="3">
        <v>19203166</v>
      </c>
    </row>
    <row r="21" spans="1:6" ht="12" thickBot="1" x14ac:dyDescent="0.2">
      <c r="B21" s="1" t="s">
        <v>13</v>
      </c>
      <c r="C21" s="109">
        <v>19</v>
      </c>
      <c r="D21" s="2"/>
      <c r="E21" s="3">
        <v>1207538</v>
      </c>
      <c r="F21" s="3">
        <v>1162589</v>
      </c>
    </row>
    <row r="22" spans="1:6" ht="11.25" customHeight="1" x14ac:dyDescent="0.15">
      <c r="A22" s="86"/>
      <c r="B22" s="81" t="s">
        <v>14</v>
      </c>
      <c r="C22" s="79"/>
      <c r="D22" s="85"/>
      <c r="E22" s="82">
        <f>SUM(E11:E21)</f>
        <v>2249273086</v>
      </c>
      <c r="F22" s="82">
        <f>SUM(F11:F21)-2</f>
        <v>1926957939</v>
      </c>
    </row>
    <row r="23" spans="1:6" ht="12" thickBot="1" x14ac:dyDescent="0.2">
      <c r="A23" s="86"/>
      <c r="B23" s="81"/>
      <c r="C23" s="79"/>
      <c r="D23" s="85"/>
      <c r="E23" s="83"/>
      <c r="F23" s="83"/>
    </row>
    <row r="24" spans="1:6" ht="12" thickTop="1" x14ac:dyDescent="0.15">
      <c r="B24" s="1"/>
      <c r="C24" s="6"/>
      <c r="D24" s="2"/>
      <c r="E24" s="2"/>
      <c r="F24" s="2"/>
    </row>
    <row r="25" spans="1:6" x14ac:dyDescent="0.15">
      <c r="B25" s="1" t="s">
        <v>15</v>
      </c>
      <c r="C25" s="6">
        <v>20</v>
      </c>
      <c r="D25" s="2"/>
      <c r="E25" s="3">
        <v>55181848</v>
      </c>
      <c r="F25" s="3">
        <v>23044914</v>
      </c>
    </row>
    <row r="26" spans="1:6" x14ac:dyDescent="0.15">
      <c r="B26" s="1" t="s">
        <v>16</v>
      </c>
      <c r="C26" s="6">
        <v>19</v>
      </c>
      <c r="D26" s="2"/>
      <c r="E26" s="3">
        <v>1596852</v>
      </c>
      <c r="F26" s="3">
        <v>1384287</v>
      </c>
    </row>
    <row r="27" spans="1:6" x14ac:dyDescent="0.15">
      <c r="B27" s="5" t="s">
        <v>17</v>
      </c>
      <c r="C27" s="6">
        <v>10</v>
      </c>
      <c r="D27" s="9"/>
      <c r="E27" s="10">
        <v>96685148</v>
      </c>
      <c r="F27" s="10">
        <v>68600611</v>
      </c>
    </row>
    <row r="28" spans="1:6" x14ac:dyDescent="0.15">
      <c r="B28" s="5" t="s">
        <v>18</v>
      </c>
      <c r="C28" s="6">
        <v>10</v>
      </c>
      <c r="D28" s="9"/>
      <c r="E28" s="37">
        <v>5062941</v>
      </c>
      <c r="F28" s="34">
        <v>0</v>
      </c>
    </row>
    <row r="29" spans="1:6" x14ac:dyDescent="0.15">
      <c r="B29" s="1" t="s">
        <v>19</v>
      </c>
      <c r="C29" s="6">
        <v>21</v>
      </c>
      <c r="D29" s="2"/>
      <c r="E29" s="3">
        <v>859718</v>
      </c>
      <c r="F29" s="3">
        <v>2552792</v>
      </c>
    </row>
    <row r="30" spans="1:6" ht="12" thickBot="1" x14ac:dyDescent="0.2">
      <c r="B30" s="1" t="s">
        <v>83</v>
      </c>
      <c r="C30" s="6"/>
      <c r="D30" s="2"/>
      <c r="E30" s="3">
        <v>635838</v>
      </c>
      <c r="F30" s="3">
        <v>635838</v>
      </c>
    </row>
    <row r="31" spans="1:6" ht="11.25" customHeight="1" x14ac:dyDescent="0.15">
      <c r="A31" s="86"/>
      <c r="B31" s="81" t="s">
        <v>20</v>
      </c>
      <c r="C31" s="79"/>
      <c r="D31" s="85"/>
      <c r="E31" s="82">
        <f>SUM(E25:E30)</f>
        <v>160022345</v>
      </c>
      <c r="F31" s="82">
        <f>SUM(F25:F30)-1</f>
        <v>96218441</v>
      </c>
    </row>
    <row r="32" spans="1:6" ht="11.25" customHeight="1" thickBot="1" x14ac:dyDescent="0.2">
      <c r="A32" s="86"/>
      <c r="B32" s="81"/>
      <c r="C32" s="79"/>
      <c r="D32" s="85"/>
      <c r="E32" s="83"/>
      <c r="F32" s="83"/>
    </row>
    <row r="33" spans="1:6" ht="11.25" customHeight="1" thickTop="1" x14ac:dyDescent="0.15">
      <c r="B33" s="8"/>
      <c r="C33" s="6"/>
      <c r="D33" s="2"/>
      <c r="E33" s="2"/>
      <c r="F33" s="2"/>
    </row>
    <row r="34" spans="1:6" ht="11.25" customHeight="1" x14ac:dyDescent="0.15">
      <c r="B34" s="5" t="s">
        <v>21</v>
      </c>
      <c r="C34" s="6">
        <v>22</v>
      </c>
      <c r="D34" s="9"/>
      <c r="E34" s="10">
        <v>215044380</v>
      </c>
      <c r="F34" s="10">
        <v>216244380</v>
      </c>
    </row>
    <row r="35" spans="1:6" ht="11.25" customHeight="1" x14ac:dyDescent="0.15">
      <c r="B35" s="5" t="s">
        <v>22</v>
      </c>
      <c r="C35" s="6"/>
      <c r="D35" s="9"/>
      <c r="E35" s="10">
        <v>332231012</v>
      </c>
      <c r="F35" s="10">
        <v>232405905</v>
      </c>
    </row>
    <row r="36" spans="1:6" ht="22.5" customHeight="1" x14ac:dyDescent="0.15">
      <c r="B36" s="1" t="s">
        <v>23</v>
      </c>
      <c r="C36" s="11">
        <v>23</v>
      </c>
      <c r="D36" s="2"/>
      <c r="E36" s="3">
        <v>509201906</v>
      </c>
      <c r="F36" s="3">
        <v>356430952</v>
      </c>
    </row>
    <row r="37" spans="1:6" ht="22.5" customHeight="1" x14ac:dyDescent="0.15">
      <c r="B37" s="1" t="s">
        <v>24</v>
      </c>
      <c r="C37" s="6">
        <v>24</v>
      </c>
      <c r="D37" s="2"/>
      <c r="E37" s="3">
        <v>15467557</v>
      </c>
      <c r="F37" s="3">
        <v>15473665</v>
      </c>
    </row>
    <row r="38" spans="1:6" x14ac:dyDescent="0.15">
      <c r="B38" s="1" t="s">
        <v>25</v>
      </c>
      <c r="C38" s="6">
        <v>25</v>
      </c>
      <c r="D38" s="2"/>
      <c r="E38" s="3">
        <v>1033649244</v>
      </c>
      <c r="F38" s="3">
        <v>1020693185</v>
      </c>
    </row>
    <row r="39" spans="1:6" ht="22.5" customHeight="1" x14ac:dyDescent="0.15">
      <c r="B39" s="20" t="s">
        <v>26</v>
      </c>
      <c r="C39" s="6">
        <v>27</v>
      </c>
      <c r="D39" s="2"/>
      <c r="E39" s="3">
        <v>3363707</v>
      </c>
      <c r="F39" s="3">
        <v>3363707</v>
      </c>
    </row>
    <row r="40" spans="1:6" ht="12" thickBot="1" x14ac:dyDescent="0.2">
      <c r="B40" s="20" t="s">
        <v>27</v>
      </c>
      <c r="C40" s="6">
        <v>26</v>
      </c>
      <c r="D40" s="2"/>
      <c r="E40" s="48">
        <v>-19707064</v>
      </c>
      <c r="F40" s="48">
        <v>-13872296</v>
      </c>
    </row>
    <row r="41" spans="1:6" ht="22.5" customHeight="1" thickBot="1" x14ac:dyDescent="0.2">
      <c r="A41" s="55"/>
      <c r="B41" s="44" t="s">
        <v>28</v>
      </c>
      <c r="C41" s="6"/>
      <c r="D41" s="7"/>
      <c r="E41" s="31">
        <f>SUM(E34:E40)-1</f>
        <v>2089250741</v>
      </c>
      <c r="F41" s="31">
        <f>SUM(F34:F40)</f>
        <v>1830739498</v>
      </c>
    </row>
    <row r="42" spans="1:6" ht="11.25" customHeight="1" thickTop="1" x14ac:dyDescent="0.15">
      <c r="A42" s="86"/>
      <c r="B42" s="81" t="s">
        <v>29</v>
      </c>
      <c r="C42" s="79"/>
      <c r="D42" s="79"/>
      <c r="E42" s="88">
        <f>E31+E41</f>
        <v>2249273086</v>
      </c>
      <c r="F42" s="88">
        <f>F31+F41</f>
        <v>1926957939</v>
      </c>
    </row>
    <row r="43" spans="1:6" ht="11.25" customHeight="1" thickBot="1" x14ac:dyDescent="0.2">
      <c r="A43" s="86"/>
      <c r="B43" s="81"/>
      <c r="C43" s="79"/>
      <c r="D43" s="79"/>
      <c r="E43" s="89"/>
      <c r="F43" s="89"/>
    </row>
    <row r="44" spans="1:6" ht="12" thickTop="1" x14ac:dyDescent="0.15">
      <c r="B44" s="8"/>
      <c r="C44" s="6"/>
      <c r="D44" s="7"/>
    </row>
    <row r="45" spans="1:6" x14ac:dyDescent="0.15">
      <c r="B45" s="8"/>
      <c r="C45" s="6"/>
      <c r="D45" s="7"/>
      <c r="E45" s="18"/>
    </row>
    <row r="46" spans="1:6" x14ac:dyDescent="0.15">
      <c r="B46" s="5"/>
      <c r="C46" s="6"/>
      <c r="D46" s="7"/>
    </row>
    <row r="48" spans="1:6" x14ac:dyDescent="0.15">
      <c r="B48" s="5"/>
    </row>
    <row r="49" spans="2:6" x14ac:dyDescent="0.15">
      <c r="B49" s="5"/>
    </row>
    <row r="50" spans="2:6" ht="11.25" customHeight="1" x14ac:dyDescent="0.15">
      <c r="B50" s="87" t="s">
        <v>30</v>
      </c>
      <c r="C50" s="12"/>
      <c r="E50" s="87" t="s">
        <v>31</v>
      </c>
      <c r="F50" s="87"/>
    </row>
    <row r="51" spans="2:6" ht="11.25" customHeight="1" x14ac:dyDescent="0.15">
      <c r="B51" s="87"/>
      <c r="C51" s="12"/>
      <c r="D51" s="8"/>
      <c r="E51" s="87"/>
      <c r="F51" s="87"/>
    </row>
    <row r="52" spans="2:6" ht="11.25" customHeight="1" x14ac:dyDescent="0.15">
      <c r="B52" s="87"/>
      <c r="C52" s="12"/>
      <c r="D52" s="8"/>
      <c r="E52" s="87"/>
      <c r="F52" s="87"/>
    </row>
    <row r="53" spans="2:6" ht="11.25" customHeight="1" x14ac:dyDescent="0.15">
      <c r="B53" s="87"/>
      <c r="C53" s="12"/>
      <c r="D53" s="8"/>
      <c r="E53" s="87"/>
      <c r="F53" s="87"/>
    </row>
    <row r="54" spans="2:6" ht="11.25" customHeight="1" x14ac:dyDescent="0.15">
      <c r="B54" s="87"/>
      <c r="C54" s="12"/>
      <c r="D54" s="8"/>
      <c r="E54" s="87"/>
      <c r="F54" s="87"/>
    </row>
    <row r="55" spans="2:6" x14ac:dyDescent="0.15">
      <c r="B55" s="12"/>
      <c r="C55" s="12"/>
      <c r="D55" s="12"/>
      <c r="E55" s="12"/>
    </row>
  </sheetData>
  <mergeCells count="25">
    <mergeCell ref="A31:A32"/>
    <mergeCell ref="A22:A23"/>
    <mergeCell ref="E50:F54"/>
    <mergeCell ref="A42:A43"/>
    <mergeCell ref="C42:C43"/>
    <mergeCell ref="D42:D43"/>
    <mergeCell ref="B50:B54"/>
    <mergeCell ref="B42:B43"/>
    <mergeCell ref="E42:E43"/>
    <mergeCell ref="F42:F43"/>
    <mergeCell ref="F8:F9"/>
    <mergeCell ref="D8:D9"/>
    <mergeCell ref="C31:C32"/>
    <mergeCell ref="B8:B9"/>
    <mergeCell ref="B22:B23"/>
    <mergeCell ref="F22:F23"/>
    <mergeCell ref="E22:E23"/>
    <mergeCell ref="C8:C9"/>
    <mergeCell ref="E8:E9"/>
    <mergeCell ref="D31:D32"/>
    <mergeCell ref="E31:E32"/>
    <mergeCell ref="F31:F32"/>
    <mergeCell ref="C22:C23"/>
    <mergeCell ref="D22:D23"/>
    <mergeCell ref="B31:B32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A2:F49"/>
  <sheetViews>
    <sheetView zoomScale="90" zoomScaleNormal="90" workbookViewId="0">
      <selection activeCell="E36" sqref="E36"/>
    </sheetView>
  </sheetViews>
  <sheetFormatPr defaultColWidth="9.140625" defaultRowHeight="11.25" x14ac:dyDescent="0.15"/>
  <cols>
    <col min="1" max="1" width="9.140625" style="13"/>
    <col min="2" max="2" width="73.7109375" style="13" customWidth="1"/>
    <col min="3" max="4" width="9.140625" style="13"/>
    <col min="5" max="5" width="18.7109375" style="13" customWidth="1"/>
    <col min="6" max="6" width="20.5703125" style="13" customWidth="1"/>
    <col min="7" max="7" width="9.5703125" style="13" customWidth="1"/>
    <col min="8" max="16384" width="9.140625" style="13"/>
  </cols>
  <sheetData>
    <row r="2" spans="1:6" x14ac:dyDescent="0.15">
      <c r="B2" s="42" t="s">
        <v>1</v>
      </c>
    </row>
    <row r="3" spans="1:6" x14ac:dyDescent="0.15">
      <c r="B3" s="56" t="s">
        <v>32</v>
      </c>
    </row>
    <row r="4" spans="1:6" x14ac:dyDescent="0.15">
      <c r="B4" s="42" t="s">
        <v>97</v>
      </c>
    </row>
    <row r="5" spans="1:6" x14ac:dyDescent="0.15">
      <c r="B5" s="8"/>
    </row>
    <row r="6" spans="1:6" x14ac:dyDescent="0.15">
      <c r="B6" s="8" t="s">
        <v>4</v>
      </c>
    </row>
    <row r="7" spans="1:6" x14ac:dyDescent="0.15">
      <c r="B7" s="8"/>
    </row>
    <row r="8" spans="1:6" ht="12" thickBot="1" x14ac:dyDescent="0.2">
      <c r="B8" s="54" t="s">
        <v>5</v>
      </c>
      <c r="C8" s="53" t="s">
        <v>6</v>
      </c>
      <c r="D8" s="12"/>
      <c r="E8" s="66">
        <v>45930</v>
      </c>
      <c r="F8" s="110">
        <v>45565</v>
      </c>
    </row>
    <row r="9" spans="1:6" ht="11.25" customHeight="1" thickTop="1" x14ac:dyDescent="0.15">
      <c r="B9" s="12"/>
      <c r="C9" s="6"/>
      <c r="D9" s="2"/>
      <c r="E9" s="2"/>
      <c r="F9" s="2"/>
    </row>
    <row r="10" spans="1:6" ht="11.25" customHeight="1" x14ac:dyDescent="0.15">
      <c r="B10" s="1" t="s">
        <v>33</v>
      </c>
      <c r="C10" s="6">
        <v>4</v>
      </c>
      <c r="D10" s="2"/>
      <c r="E10" s="37">
        <v>64410244</v>
      </c>
      <c r="F10" s="3">
        <v>71436690</v>
      </c>
    </row>
    <row r="11" spans="1:6" ht="11.25" customHeight="1" x14ac:dyDescent="0.15">
      <c r="B11" s="1" t="s">
        <v>34</v>
      </c>
      <c r="C11" s="6"/>
      <c r="D11" s="2"/>
      <c r="E11" s="3">
        <v>2119040</v>
      </c>
      <c r="F11" s="3">
        <v>1755219</v>
      </c>
    </row>
    <row r="12" spans="1:6" ht="22.5" customHeight="1" x14ac:dyDescent="0.15">
      <c r="B12" s="111" t="s">
        <v>101</v>
      </c>
      <c r="C12" s="6"/>
      <c r="D12" s="2"/>
      <c r="E12" s="3">
        <v>4380627</v>
      </c>
      <c r="F12" s="3">
        <v>3224624</v>
      </c>
    </row>
    <row r="13" spans="1:6" ht="22.5" customHeight="1" x14ac:dyDescent="0.15">
      <c r="B13" s="1" t="s">
        <v>35</v>
      </c>
      <c r="C13" s="6">
        <v>5</v>
      </c>
      <c r="D13" s="2"/>
      <c r="E13" s="3">
        <v>65502360</v>
      </c>
      <c r="F13" s="3">
        <v>13365355</v>
      </c>
    </row>
    <row r="14" spans="1:6" ht="11.25" customHeight="1" thickBot="1" x14ac:dyDescent="0.2">
      <c r="B14" s="1" t="s">
        <v>36</v>
      </c>
      <c r="C14" s="6">
        <v>6</v>
      </c>
      <c r="D14" s="2"/>
      <c r="E14" s="4">
        <v>270245</v>
      </c>
      <c r="F14" s="4">
        <v>89930</v>
      </c>
    </row>
    <row r="15" spans="1:6" ht="11.25" customHeight="1" x14ac:dyDescent="0.15">
      <c r="A15" s="86"/>
      <c r="B15" s="90" t="s">
        <v>37</v>
      </c>
      <c r="C15" s="79"/>
      <c r="D15" s="85"/>
      <c r="E15" s="82">
        <f>SUM(E10:E14)</f>
        <v>136682516</v>
      </c>
      <c r="F15" s="82">
        <f>SUM(F10:F14)</f>
        <v>89871818</v>
      </c>
    </row>
    <row r="16" spans="1:6" ht="11.25" customHeight="1" thickBot="1" x14ac:dyDescent="0.2">
      <c r="A16" s="86"/>
      <c r="B16" s="90"/>
      <c r="C16" s="79"/>
      <c r="D16" s="85"/>
      <c r="E16" s="83"/>
      <c r="F16" s="83"/>
    </row>
    <row r="17" spans="1:6" ht="11.25" customHeight="1" thickTop="1" x14ac:dyDescent="0.15">
      <c r="B17" s="12"/>
      <c r="C17" s="6"/>
      <c r="D17" s="7"/>
      <c r="E17" s="7"/>
      <c r="F17" s="7"/>
    </row>
    <row r="18" spans="1:6" ht="11.25" customHeight="1" x14ac:dyDescent="0.15">
      <c r="B18" s="1" t="s">
        <v>38</v>
      </c>
      <c r="C18" s="6">
        <v>7</v>
      </c>
      <c r="D18" s="2"/>
      <c r="E18" s="48">
        <v>-11226183</v>
      </c>
      <c r="F18" s="48">
        <v>-12797245</v>
      </c>
    </row>
    <row r="19" spans="1:6" ht="11.25" customHeight="1" x14ac:dyDescent="0.15">
      <c r="B19" s="1" t="s">
        <v>39</v>
      </c>
      <c r="C19" s="6">
        <v>8</v>
      </c>
      <c r="D19" s="2"/>
      <c r="E19" s="48">
        <v>-2330486</v>
      </c>
      <c r="F19" s="48">
        <v>-2182240</v>
      </c>
    </row>
    <row r="20" spans="1:6" ht="11.25" customHeight="1" x14ac:dyDescent="0.15">
      <c r="B20" s="1" t="s">
        <v>40</v>
      </c>
      <c r="C20" s="6"/>
      <c r="D20" s="2"/>
      <c r="E20" s="34">
        <v>0</v>
      </c>
      <c r="F20" s="37">
        <v>17832</v>
      </c>
    </row>
    <row r="21" spans="1:6" ht="11.25" customHeight="1" x14ac:dyDescent="0.15">
      <c r="B21" s="1" t="s">
        <v>41</v>
      </c>
      <c r="C21" s="6">
        <v>9</v>
      </c>
      <c r="D21" s="2"/>
      <c r="E21" s="48">
        <v>-9487922</v>
      </c>
      <c r="F21" s="48">
        <v>-6482616</v>
      </c>
    </row>
    <row r="22" spans="1:6" ht="11.25" customHeight="1" x14ac:dyDescent="0.15">
      <c r="B22" s="1" t="s">
        <v>42</v>
      </c>
      <c r="C22" s="6"/>
      <c r="D22" s="2"/>
      <c r="E22" s="48">
        <v>-24935</v>
      </c>
      <c r="F22" s="48">
        <v>-10244</v>
      </c>
    </row>
    <row r="23" spans="1:6" ht="11.25" customHeight="1" x14ac:dyDescent="0.15">
      <c r="B23" s="111" t="s">
        <v>102</v>
      </c>
      <c r="C23" s="6"/>
      <c r="D23" s="2"/>
      <c r="E23" s="34">
        <v>0</v>
      </c>
      <c r="F23" s="34">
        <v>0</v>
      </c>
    </row>
    <row r="24" spans="1:6" ht="22.5" customHeight="1" thickBot="1" x14ac:dyDescent="0.2">
      <c r="B24" s="45" t="s">
        <v>43</v>
      </c>
      <c r="C24" s="6"/>
      <c r="D24" s="2"/>
      <c r="E24" s="47">
        <f>SUM(E17:E23)</f>
        <v>-23069526</v>
      </c>
      <c r="F24" s="47">
        <f>SUM(F17:F23)</f>
        <v>-21454513</v>
      </c>
    </row>
    <row r="25" spans="1:6" ht="11.25" customHeight="1" thickBot="1" x14ac:dyDescent="0.2">
      <c r="B25" s="1"/>
      <c r="C25" s="6"/>
      <c r="D25" s="2"/>
      <c r="E25" s="3"/>
      <c r="F25" s="27"/>
    </row>
    <row r="26" spans="1:6" ht="11.25" customHeight="1" x14ac:dyDescent="0.15">
      <c r="A26" s="86"/>
      <c r="B26" s="90" t="s">
        <v>44</v>
      </c>
      <c r="C26" s="79"/>
      <c r="D26" s="85"/>
      <c r="E26" s="112">
        <f>E15+E24-1</f>
        <v>113612989</v>
      </c>
      <c r="F26" s="112">
        <f>F15+F24</f>
        <v>68417305</v>
      </c>
    </row>
    <row r="27" spans="1:6" ht="11.25" customHeight="1" thickBot="1" x14ac:dyDescent="0.2">
      <c r="A27" s="86"/>
      <c r="B27" s="90"/>
      <c r="C27" s="79"/>
      <c r="D27" s="85"/>
      <c r="E27" s="113"/>
      <c r="F27" s="113"/>
    </row>
    <row r="28" spans="1:6" ht="11.25" customHeight="1" thickTop="1" x14ac:dyDescent="0.15">
      <c r="B28" s="23"/>
      <c r="C28" s="6"/>
      <c r="D28" s="7"/>
      <c r="E28" s="24"/>
      <c r="F28" s="24"/>
    </row>
    <row r="29" spans="1:6" ht="11.25" customHeight="1" x14ac:dyDescent="0.15">
      <c r="B29" s="25" t="s">
        <v>84</v>
      </c>
      <c r="C29" s="6">
        <v>10</v>
      </c>
      <c r="D29" s="7"/>
      <c r="E29" s="48">
        <v>-1487112</v>
      </c>
      <c r="F29" s="48">
        <v>-4659802</v>
      </c>
    </row>
    <row r="30" spans="1:6" ht="27.75" customHeight="1" thickBot="1" x14ac:dyDescent="0.2">
      <c r="B30" s="45" t="s">
        <v>45</v>
      </c>
      <c r="C30" s="6"/>
      <c r="D30" s="2"/>
      <c r="E30" s="28">
        <f>E26+E29</f>
        <v>112125877</v>
      </c>
      <c r="F30" s="28">
        <f>F26+F29</f>
        <v>63757503</v>
      </c>
    </row>
    <row r="31" spans="1:6" ht="11.25" customHeight="1" x14ac:dyDescent="0.15">
      <c r="B31" s="12"/>
      <c r="C31" s="12"/>
      <c r="D31" s="8"/>
      <c r="E31" s="26"/>
      <c r="F31" s="26"/>
    </row>
    <row r="32" spans="1:6" ht="11.25" customHeight="1" x14ac:dyDescent="0.15">
      <c r="B32" s="12" t="s">
        <v>46</v>
      </c>
      <c r="C32" s="12"/>
      <c r="D32" s="8"/>
      <c r="E32" s="26"/>
      <c r="F32" s="26"/>
    </row>
    <row r="33" spans="1:6" ht="11.25" customHeight="1" x14ac:dyDescent="0.15">
      <c r="B33" s="29" t="s">
        <v>47</v>
      </c>
      <c r="C33" s="6"/>
      <c r="D33" s="7"/>
      <c r="E33" s="7"/>
      <c r="F33" s="7"/>
    </row>
    <row r="34" spans="1:6" ht="22.5" customHeight="1" x14ac:dyDescent="0.15">
      <c r="B34" s="1" t="s">
        <v>85</v>
      </c>
      <c r="C34" s="6">
        <v>23</v>
      </c>
      <c r="D34" s="2"/>
      <c r="E34" s="30">
        <v>188502282</v>
      </c>
      <c r="F34" s="30">
        <v>137967527</v>
      </c>
    </row>
    <row r="35" spans="1:6" ht="22.5" customHeight="1" x14ac:dyDescent="0.15">
      <c r="B35" s="1" t="s">
        <v>48</v>
      </c>
      <c r="C35" s="11">
        <v>24</v>
      </c>
      <c r="D35" s="2"/>
      <c r="E35" s="69">
        <v>-6108</v>
      </c>
      <c r="F35" s="27">
        <v>0</v>
      </c>
    </row>
    <row r="36" spans="1:6" ht="22.5" customHeight="1" thickBot="1" x14ac:dyDescent="0.2">
      <c r="B36" s="57" t="s">
        <v>49</v>
      </c>
      <c r="C36" s="11"/>
      <c r="D36" s="2"/>
      <c r="E36" s="114">
        <f>SUM(E34:E35)-1</f>
        <v>188496173</v>
      </c>
      <c r="F36" s="49">
        <f>SUM(F34:F35)</f>
        <v>137967527</v>
      </c>
    </row>
    <row r="37" spans="1:6" ht="11.25" customHeight="1" x14ac:dyDescent="0.15">
      <c r="A37" s="86"/>
      <c r="B37" s="93" t="s">
        <v>50</v>
      </c>
      <c r="C37" s="87"/>
      <c r="D37" s="94"/>
      <c r="E37" s="91">
        <f>E30+E36</f>
        <v>300622050</v>
      </c>
      <c r="F37" s="91">
        <f>F30+F36</f>
        <v>201725030</v>
      </c>
    </row>
    <row r="38" spans="1:6" ht="11.25" customHeight="1" thickBot="1" x14ac:dyDescent="0.2">
      <c r="A38" s="86"/>
      <c r="B38" s="93"/>
      <c r="C38" s="87"/>
      <c r="D38" s="94"/>
      <c r="E38" s="92"/>
      <c r="F38" s="92"/>
    </row>
    <row r="39" spans="1:6" ht="14.25" customHeight="1" x14ac:dyDescent="0.15">
      <c r="B39" s="1" t="s">
        <v>51</v>
      </c>
      <c r="C39" s="11"/>
      <c r="D39" s="2"/>
      <c r="E39" s="22">
        <v>5.2999999999999999E-2</v>
      </c>
      <c r="F39" s="22">
        <v>2.9700000000000001E-2</v>
      </c>
    </row>
    <row r="40" spans="1:6" ht="11.25" customHeight="1" x14ac:dyDescent="0.15">
      <c r="B40" s="5" t="s">
        <v>52</v>
      </c>
      <c r="C40" s="11"/>
      <c r="D40" s="2"/>
      <c r="E40" s="22">
        <v>5.2999999999999999E-2</v>
      </c>
      <c r="F40" s="22">
        <v>2.9700000000000001E-2</v>
      </c>
    </row>
    <row r="41" spans="1:6" ht="11.25" customHeight="1" x14ac:dyDescent="0.15">
      <c r="B41" s="5"/>
      <c r="C41" s="14"/>
      <c r="D41" s="2"/>
      <c r="E41" s="2"/>
      <c r="F41" s="2"/>
    </row>
    <row r="42" spans="1:6" ht="11.25" customHeight="1" x14ac:dyDescent="0.15">
      <c r="B42" s="5"/>
      <c r="C42" s="14"/>
      <c r="D42" s="2"/>
      <c r="E42" s="2"/>
      <c r="F42" s="2"/>
    </row>
    <row r="43" spans="1:6" ht="11.25" customHeight="1" x14ac:dyDescent="0.15">
      <c r="B43" s="5"/>
    </row>
    <row r="44" spans="1:6" ht="11.25" customHeight="1" x14ac:dyDescent="0.15">
      <c r="B44" s="5"/>
    </row>
    <row r="45" spans="1:6" ht="11.25" customHeight="1" x14ac:dyDescent="0.15">
      <c r="B45" s="87" t="s">
        <v>30</v>
      </c>
      <c r="C45" s="86"/>
      <c r="D45" s="86"/>
      <c r="E45" s="87" t="s">
        <v>31</v>
      </c>
      <c r="F45" s="87"/>
    </row>
    <row r="46" spans="1:6" ht="11.25" customHeight="1" x14ac:dyDescent="0.15">
      <c r="B46" s="87"/>
      <c r="C46" s="86"/>
      <c r="D46" s="86"/>
      <c r="E46" s="87"/>
      <c r="F46" s="87"/>
    </row>
    <row r="47" spans="1:6" ht="11.25" customHeight="1" x14ac:dyDescent="0.15">
      <c r="B47" s="87"/>
      <c r="C47" s="86"/>
      <c r="D47" s="86"/>
      <c r="E47" s="87"/>
      <c r="F47" s="87"/>
    </row>
    <row r="48" spans="1:6" ht="11.25" customHeight="1" x14ac:dyDescent="0.15">
      <c r="B48" s="87"/>
      <c r="C48" s="86"/>
      <c r="D48" s="86"/>
      <c r="E48" s="87"/>
      <c r="F48" s="87"/>
    </row>
    <row r="49" spans="2:6" ht="15" hidden="1" customHeight="1" x14ac:dyDescent="0.15">
      <c r="B49" s="87"/>
      <c r="C49" s="11"/>
      <c r="D49" s="8"/>
      <c r="E49" s="8"/>
      <c r="F49" s="8"/>
    </row>
  </sheetData>
  <mergeCells count="22">
    <mergeCell ref="F15:F16"/>
    <mergeCell ref="E45:F48"/>
    <mergeCell ref="C45:C48"/>
    <mergeCell ref="D45:D48"/>
    <mergeCell ref="A15:A16"/>
    <mergeCell ref="A26:A27"/>
    <mergeCell ref="A37:A38"/>
    <mergeCell ref="F26:F27"/>
    <mergeCell ref="C37:C38"/>
    <mergeCell ref="F37:F38"/>
    <mergeCell ref="B45:B49"/>
    <mergeCell ref="B37:B38"/>
    <mergeCell ref="E37:E38"/>
    <mergeCell ref="D37:D38"/>
    <mergeCell ref="B15:B16"/>
    <mergeCell ref="C26:C27"/>
    <mergeCell ref="D26:D27"/>
    <mergeCell ref="B26:B27"/>
    <mergeCell ref="C15:C16"/>
    <mergeCell ref="E26:E27"/>
    <mergeCell ref="E15:E16"/>
    <mergeCell ref="D15:D16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2"/>
  <sheetViews>
    <sheetView zoomScale="82" zoomScaleNormal="82" workbookViewId="0">
      <selection activeCell="E33" sqref="E33"/>
    </sheetView>
  </sheetViews>
  <sheetFormatPr defaultColWidth="9.140625" defaultRowHeight="11.25" x14ac:dyDescent="0.15"/>
  <cols>
    <col min="1" max="1" width="76.28515625" style="13" customWidth="1"/>
    <col min="2" max="2" width="6.28515625" style="13" bestFit="1" customWidth="1"/>
    <col min="3" max="9" width="19" style="13" customWidth="1"/>
    <col min="10" max="10" width="20.7109375" style="13" customWidth="1"/>
    <col min="11" max="16384" width="9.140625" style="13"/>
  </cols>
  <sheetData>
    <row r="2" spans="1:10" x14ac:dyDescent="0.15">
      <c r="A2" s="42" t="s">
        <v>1</v>
      </c>
      <c r="B2" s="43"/>
      <c r="C2" s="43"/>
      <c r="D2" s="43"/>
      <c r="E2" s="43"/>
    </row>
    <row r="3" spans="1:10" x14ac:dyDescent="0.15">
      <c r="A3" s="56" t="s">
        <v>53</v>
      </c>
      <c r="B3" s="42"/>
      <c r="C3" s="42"/>
      <c r="D3" s="42"/>
      <c r="E3" s="42"/>
    </row>
    <row r="4" spans="1:10" x14ac:dyDescent="0.15">
      <c r="A4" s="56" t="s">
        <v>100</v>
      </c>
      <c r="B4" s="43"/>
      <c r="C4" s="43"/>
      <c r="D4" s="43"/>
      <c r="E4" s="43"/>
    </row>
    <row r="5" spans="1:10" x14ac:dyDescent="0.15">
      <c r="A5" s="12" t="s">
        <v>4</v>
      </c>
    </row>
    <row r="6" spans="1:10" ht="90.75" thickBot="1" x14ac:dyDescent="0.2">
      <c r="A6" s="5"/>
      <c r="B6" s="70" t="s">
        <v>6</v>
      </c>
      <c r="C6" s="6" t="s">
        <v>21</v>
      </c>
      <c r="D6" s="11" t="s">
        <v>54</v>
      </c>
      <c r="E6" s="11" t="s">
        <v>55</v>
      </c>
      <c r="F6" s="6" t="s">
        <v>25</v>
      </c>
      <c r="G6" s="11" t="s">
        <v>22</v>
      </c>
      <c r="H6" s="71" t="s">
        <v>56</v>
      </c>
      <c r="I6" s="11" t="s">
        <v>27</v>
      </c>
      <c r="J6" s="6" t="s">
        <v>0</v>
      </c>
    </row>
    <row r="7" spans="1:10" ht="11.25" customHeight="1" thickTop="1" x14ac:dyDescent="0.15">
      <c r="A7" s="5"/>
      <c r="B7" s="72"/>
      <c r="C7" s="15"/>
      <c r="D7" s="15"/>
      <c r="E7" s="15"/>
      <c r="F7" s="15"/>
      <c r="G7" s="15"/>
      <c r="H7" s="15"/>
      <c r="I7" s="16"/>
      <c r="J7" s="15"/>
    </row>
    <row r="8" spans="1:10" ht="30" customHeight="1" thickBot="1" x14ac:dyDescent="0.2">
      <c r="A8" s="46" t="s">
        <v>58</v>
      </c>
      <c r="B8" s="11"/>
      <c r="C8" s="58">
        <v>216244380</v>
      </c>
      <c r="D8" s="58">
        <v>15473665</v>
      </c>
      <c r="E8" s="58">
        <v>356430952</v>
      </c>
      <c r="F8" s="58">
        <v>1020693185</v>
      </c>
      <c r="G8" s="58">
        <v>232405905</v>
      </c>
      <c r="H8" s="58">
        <v>3363707</v>
      </c>
      <c r="I8" s="58">
        <v>-13872296</v>
      </c>
      <c r="J8" s="58">
        <f>C8+D8+E8+F8+G8+H8+I8</f>
        <v>1830739498</v>
      </c>
    </row>
    <row r="9" spans="1:10" ht="11.25" customHeight="1" thickTop="1" x14ac:dyDescent="0.15">
      <c r="A9" s="12" t="s">
        <v>57</v>
      </c>
      <c r="B9" s="11"/>
      <c r="C9" s="9"/>
      <c r="D9" s="9"/>
      <c r="E9" s="9"/>
      <c r="F9" s="9"/>
      <c r="G9" s="9"/>
      <c r="H9" s="9"/>
      <c r="I9" s="2"/>
      <c r="J9" s="9"/>
    </row>
    <row r="10" spans="1:10" ht="11.25" customHeight="1" x14ac:dyDescent="0.15">
      <c r="A10" s="1" t="s">
        <v>86</v>
      </c>
      <c r="B10" s="11"/>
      <c r="C10" s="39">
        <v>0</v>
      </c>
      <c r="D10" s="39">
        <v>0</v>
      </c>
      <c r="E10" s="38">
        <v>0</v>
      </c>
      <c r="F10" s="38">
        <v>0</v>
      </c>
      <c r="G10" s="10">
        <v>112125877</v>
      </c>
      <c r="H10" s="38">
        <v>0</v>
      </c>
      <c r="I10" s="38">
        <v>0</v>
      </c>
      <c r="J10" s="32">
        <f>C10+D10+E10+F10+G10+H10+I10</f>
        <v>112125877</v>
      </c>
    </row>
    <row r="11" spans="1:10" ht="11.25" customHeight="1" x14ac:dyDescent="0.15">
      <c r="A11" s="12"/>
      <c r="B11" s="11"/>
      <c r="C11" s="59"/>
      <c r="D11" s="59"/>
      <c r="E11" s="8"/>
      <c r="F11" s="8"/>
      <c r="G11" s="8"/>
      <c r="H11" s="8"/>
      <c r="I11" s="12"/>
      <c r="J11" s="60"/>
    </row>
    <row r="12" spans="1:10" ht="30" customHeight="1" x14ac:dyDescent="0.15">
      <c r="A12" s="46" t="s">
        <v>46</v>
      </c>
      <c r="B12" s="11"/>
      <c r="C12" s="59"/>
      <c r="D12" s="59"/>
      <c r="E12" s="8"/>
      <c r="F12" s="8"/>
      <c r="G12" s="8"/>
      <c r="H12" s="8"/>
      <c r="I12" s="12"/>
      <c r="J12" s="60"/>
    </row>
    <row r="13" spans="1:10" ht="30" customHeight="1" x14ac:dyDescent="0.15">
      <c r="A13" s="1" t="s">
        <v>87</v>
      </c>
      <c r="B13" s="11">
        <v>22</v>
      </c>
      <c r="C13" s="39">
        <v>0</v>
      </c>
      <c r="D13" s="39">
        <v>0</v>
      </c>
      <c r="E13" s="73">
        <v>188502282</v>
      </c>
      <c r="F13" s="38">
        <v>0</v>
      </c>
      <c r="G13" s="38">
        <v>0</v>
      </c>
      <c r="H13" s="38">
        <v>0</v>
      </c>
      <c r="I13" s="38">
        <v>0</v>
      </c>
      <c r="J13" s="33">
        <f>C13+D13+E13+F13+G13+H13+I13</f>
        <v>188502282</v>
      </c>
    </row>
    <row r="14" spans="1:10" ht="21.75" customHeight="1" x14ac:dyDescent="0.15">
      <c r="A14" s="1" t="s">
        <v>59</v>
      </c>
      <c r="B14" s="11">
        <v>23</v>
      </c>
      <c r="C14" s="39">
        <v>0</v>
      </c>
      <c r="D14" s="39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</row>
    <row r="15" spans="1:10" ht="30" customHeight="1" x14ac:dyDescent="0.15">
      <c r="A15" s="1" t="s">
        <v>60</v>
      </c>
      <c r="B15" s="6">
        <v>23</v>
      </c>
      <c r="C15" s="38">
        <v>0</v>
      </c>
      <c r="D15" s="74">
        <v>-6108</v>
      </c>
      <c r="E15" s="38">
        <v>0</v>
      </c>
      <c r="F15" s="38">
        <v>0</v>
      </c>
      <c r="G15" s="74">
        <v>6108</v>
      </c>
      <c r="H15" s="38">
        <v>0</v>
      </c>
      <c r="I15" s="38">
        <v>0</v>
      </c>
      <c r="J15" s="38">
        <v>0</v>
      </c>
    </row>
    <row r="16" spans="1:10" ht="15" customHeight="1" x14ac:dyDescent="0.15">
      <c r="A16" s="1" t="s">
        <v>26</v>
      </c>
      <c r="B16" s="6">
        <v>26</v>
      </c>
      <c r="C16" s="52">
        <v>0</v>
      </c>
      <c r="D16" s="74"/>
      <c r="E16" s="50">
        <v>0</v>
      </c>
      <c r="F16" s="50">
        <v>0</v>
      </c>
      <c r="G16" s="74"/>
      <c r="H16" s="50">
        <v>0</v>
      </c>
      <c r="I16" s="50">
        <v>0</v>
      </c>
      <c r="J16" s="51">
        <f>C16+D16+E16+F16+G16+H16+I16</f>
        <v>0</v>
      </c>
    </row>
    <row r="17" spans="1:10" ht="30" customHeight="1" thickBot="1" x14ac:dyDescent="0.2">
      <c r="A17" s="46" t="s">
        <v>61</v>
      </c>
      <c r="B17" s="11"/>
      <c r="C17" s="58">
        <f t="shared" ref="C17:J17" si="0">C8+C10+C13+C14+C15+C16</f>
        <v>216244380</v>
      </c>
      <c r="D17" s="58">
        <f t="shared" si="0"/>
        <v>15467557</v>
      </c>
      <c r="E17" s="58">
        <f t="shared" si="0"/>
        <v>544933234</v>
      </c>
      <c r="F17" s="58">
        <f t="shared" si="0"/>
        <v>1020693185</v>
      </c>
      <c r="G17" s="58">
        <f t="shared" si="0"/>
        <v>344537890</v>
      </c>
      <c r="H17" s="58">
        <f t="shared" si="0"/>
        <v>3363707</v>
      </c>
      <c r="I17" s="58">
        <f t="shared" si="0"/>
        <v>-13872296</v>
      </c>
      <c r="J17" s="58">
        <f t="shared" si="0"/>
        <v>2131367657</v>
      </c>
    </row>
    <row r="18" spans="1:10" ht="30" customHeight="1" thickTop="1" x14ac:dyDescent="0.15">
      <c r="A18" s="1" t="s">
        <v>62</v>
      </c>
      <c r="B18" s="11">
        <v>22</v>
      </c>
      <c r="C18" s="38">
        <v>0</v>
      </c>
      <c r="D18" s="38">
        <v>0</v>
      </c>
      <c r="E18" s="41">
        <v>-35731328</v>
      </c>
      <c r="F18" s="38">
        <v>0</v>
      </c>
      <c r="G18" s="36">
        <v>35731328</v>
      </c>
      <c r="H18" s="38">
        <v>0</v>
      </c>
      <c r="I18" s="38">
        <v>0</v>
      </c>
      <c r="J18" s="41">
        <f>C18+D18+E18+F18+G18+H18+I18</f>
        <v>0</v>
      </c>
    </row>
    <row r="19" spans="1:10" ht="11.25" customHeight="1" x14ac:dyDescent="0.15">
      <c r="A19" s="1"/>
      <c r="B19" s="11"/>
      <c r="C19" s="2"/>
      <c r="D19" s="2"/>
      <c r="E19" s="3"/>
      <c r="F19" s="2"/>
      <c r="G19" s="3"/>
      <c r="H19" s="3"/>
      <c r="I19" s="9"/>
      <c r="J19" s="41"/>
    </row>
    <row r="20" spans="1:10" ht="11.25" customHeight="1" x14ac:dyDescent="0.15">
      <c r="A20" s="1" t="s">
        <v>63</v>
      </c>
      <c r="B20" s="11"/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8">
        <v>0</v>
      </c>
      <c r="I20" s="38">
        <v>0</v>
      </c>
      <c r="J20" s="41">
        <f>C20+D20+E20+F20+G20+H20+I20</f>
        <v>0</v>
      </c>
    </row>
    <row r="21" spans="1:10" ht="22.5" customHeight="1" x14ac:dyDescent="0.15">
      <c r="A21" s="46" t="s">
        <v>64</v>
      </c>
      <c r="B21" s="11"/>
      <c r="C21" s="9"/>
      <c r="D21" s="1"/>
      <c r="E21" s="21"/>
      <c r="F21" s="1"/>
      <c r="G21" s="21"/>
      <c r="H21" s="21"/>
      <c r="I21" s="5"/>
      <c r="J21" s="1"/>
    </row>
    <row r="22" spans="1:10" ht="11.1" customHeight="1" x14ac:dyDescent="0.15">
      <c r="A22" s="1" t="s">
        <v>65</v>
      </c>
      <c r="B22" s="11"/>
      <c r="C22" s="39">
        <v>0</v>
      </c>
      <c r="D22" s="39">
        <v>0</v>
      </c>
      <c r="E22" s="39">
        <v>0</v>
      </c>
      <c r="F22" s="39">
        <v>0</v>
      </c>
      <c r="G22" s="40">
        <v>-32436657</v>
      </c>
      <c r="H22" s="39">
        <v>0</v>
      </c>
      <c r="I22" s="39">
        <v>0</v>
      </c>
      <c r="J22" s="40">
        <f>C22+D22+E22+F22+G22+H22+I22</f>
        <v>-32436657</v>
      </c>
    </row>
    <row r="23" spans="1:10" ht="11.25" customHeight="1" x14ac:dyDescent="0.15">
      <c r="A23" s="1" t="s">
        <v>66</v>
      </c>
      <c r="B23" s="6"/>
      <c r="C23" s="39">
        <v>0</v>
      </c>
      <c r="D23" s="39">
        <v>0</v>
      </c>
      <c r="E23" s="39">
        <v>0</v>
      </c>
      <c r="F23" s="40">
        <v>12956058</v>
      </c>
      <c r="G23" s="40">
        <v>-15601548</v>
      </c>
      <c r="H23" s="39">
        <v>0</v>
      </c>
      <c r="I23" s="39">
        <v>0</v>
      </c>
      <c r="J23" s="40">
        <f>C23+D23+E23+F23+G23+H23+I23</f>
        <v>-2645490</v>
      </c>
    </row>
    <row r="24" spans="1:10" ht="11.25" customHeight="1" x14ac:dyDescent="0.15">
      <c r="A24" s="1" t="s">
        <v>67</v>
      </c>
      <c r="B24" s="11"/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0">
        <v>-5834768</v>
      </c>
      <c r="J24" s="40">
        <f>C24+D24+E24+F24+G24+H24+I24</f>
        <v>-5834768</v>
      </c>
    </row>
    <row r="25" spans="1:10" s="119" customFormat="1" ht="11.25" customHeight="1" x14ac:dyDescent="0.15">
      <c r="A25" s="111" t="s">
        <v>103</v>
      </c>
      <c r="B25" s="115"/>
      <c r="C25" s="116">
        <v>-1200000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8">
        <v>0</v>
      </c>
      <c r="J25" s="118">
        <f>C25+D25+E25+F25+G25+H25+I25</f>
        <v>-1200000</v>
      </c>
    </row>
    <row r="26" spans="1:10" ht="30" customHeight="1" thickBot="1" x14ac:dyDescent="0.2">
      <c r="A26" s="46" t="s">
        <v>68</v>
      </c>
      <c r="B26" s="11"/>
      <c r="C26" s="58">
        <f>C17+C18+C20+C22+C23+C24++C25</f>
        <v>215044380</v>
      </c>
      <c r="D26" s="58">
        <f>D17+D18+D20+D22+D23+D24</f>
        <v>15467557</v>
      </c>
      <c r="E26" s="58">
        <f>E17+E18+E20+E22+E23+E24</f>
        <v>509201906</v>
      </c>
      <c r="F26" s="58">
        <f>F17+F18+F20+F22+F23+F24+1</f>
        <v>1033649244</v>
      </c>
      <c r="G26" s="58">
        <f>G17+G18+G20+G22+G23+G24-1</f>
        <v>332231012</v>
      </c>
      <c r="H26" s="58">
        <f>H17+H18+H20+H22+H23+H24</f>
        <v>3363707</v>
      </c>
      <c r="I26" s="58">
        <f>I17+I18+I20+I22+I23+I24</f>
        <v>-19707064</v>
      </c>
      <c r="J26" s="58">
        <f>J17+J18+J20+J22+J23+J24+J25-1</f>
        <v>2089250741</v>
      </c>
    </row>
    <row r="27" spans="1:10" ht="12" thickTop="1" x14ac:dyDescent="0.15"/>
    <row r="30" spans="1:10" x14ac:dyDescent="0.15">
      <c r="A30" s="5"/>
    </row>
    <row r="31" spans="1:10" x14ac:dyDescent="0.15">
      <c r="A31" s="5"/>
    </row>
    <row r="32" spans="1:10" ht="11.25" customHeight="1" x14ac:dyDescent="0.15">
      <c r="A32" s="87" t="s">
        <v>30</v>
      </c>
      <c r="B32" s="12"/>
      <c r="D32" s="8"/>
      <c r="E32" s="8"/>
      <c r="F32" s="87" t="s">
        <v>31</v>
      </c>
      <c r="G32" s="79"/>
      <c r="H32" s="79"/>
      <c r="I32" s="8"/>
      <c r="J32" s="8"/>
    </row>
    <row r="33" spans="1:10" ht="11.25" customHeight="1" x14ac:dyDescent="0.15">
      <c r="A33" s="87"/>
      <c r="B33" s="12"/>
      <c r="C33" s="8"/>
      <c r="D33" s="8"/>
      <c r="E33" s="8"/>
      <c r="F33" s="79"/>
      <c r="G33" s="79"/>
      <c r="H33" s="79"/>
      <c r="I33" s="8"/>
      <c r="J33" s="8"/>
    </row>
    <row r="34" spans="1:10" ht="11.25" customHeight="1" x14ac:dyDescent="0.15">
      <c r="A34" s="87"/>
      <c r="B34" s="12"/>
      <c r="C34" s="8"/>
      <c r="D34" s="8"/>
      <c r="E34" s="8"/>
      <c r="F34" s="79"/>
      <c r="G34" s="79"/>
      <c r="H34" s="79"/>
      <c r="I34" s="8"/>
      <c r="J34" s="8"/>
    </row>
    <row r="35" spans="1:10" x14ac:dyDescent="0.15">
      <c r="A35" s="87"/>
      <c r="B35" s="12"/>
      <c r="C35" s="8"/>
      <c r="D35" s="8"/>
      <c r="E35" s="8"/>
      <c r="F35" s="79"/>
      <c r="G35" s="79"/>
      <c r="H35" s="79"/>
      <c r="I35" s="8"/>
      <c r="J35" s="8"/>
    </row>
    <row r="36" spans="1:10" x14ac:dyDescent="0.15">
      <c r="A36" s="87"/>
      <c r="B36" s="12"/>
      <c r="C36" s="8"/>
      <c r="D36" s="8"/>
      <c r="E36" s="8"/>
      <c r="F36" s="79"/>
      <c r="G36" s="79"/>
      <c r="H36" s="79"/>
      <c r="I36" s="8"/>
      <c r="J36" s="8"/>
    </row>
    <row r="37" spans="1:10" x14ac:dyDescent="0.15">
      <c r="A37" s="12"/>
      <c r="B37" s="12"/>
      <c r="C37" s="12"/>
      <c r="D37" s="12"/>
    </row>
    <row r="38" spans="1:10" x14ac:dyDescent="0.15">
      <c r="A38" s="12"/>
      <c r="B38" s="12"/>
      <c r="C38" s="96"/>
      <c r="D38" s="96"/>
    </row>
    <row r="39" spans="1:10" x14ac:dyDescent="0.15">
      <c r="A39" s="12"/>
      <c r="B39" s="12"/>
      <c r="C39" s="96"/>
      <c r="D39" s="96"/>
    </row>
    <row r="42" spans="1:10" x14ac:dyDescent="0.15">
      <c r="A42" s="95"/>
      <c r="B42" s="95"/>
      <c r="C42" s="95"/>
      <c r="D42" s="95"/>
      <c r="E42" s="95"/>
    </row>
  </sheetData>
  <mergeCells count="5">
    <mergeCell ref="F32:H36"/>
    <mergeCell ref="A42:E42"/>
    <mergeCell ref="C38:D38"/>
    <mergeCell ref="C39:D39"/>
    <mergeCell ref="A32:A36"/>
  </mergeCells>
  <pageMargins left="0.7" right="0.7" top="0.75" bottom="0.75" header="0.3" footer="0.3"/>
  <pageSetup paperSize="9" scale="61" orientation="landscape" r:id="rId1"/>
  <ignoredErrors>
    <ignoredError sqref="J1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43"/>
  <sheetViews>
    <sheetView topLeftCell="A7" zoomScale="96" zoomScaleNormal="96" workbookViewId="0">
      <selection activeCell="B31" sqref="B31"/>
    </sheetView>
  </sheetViews>
  <sheetFormatPr defaultColWidth="9.140625" defaultRowHeight="11.25" x14ac:dyDescent="0.15"/>
  <cols>
    <col min="1" max="1" width="9.140625" style="13"/>
    <col min="2" max="2" width="69.140625" style="13" customWidth="1"/>
    <col min="3" max="3" width="7.28515625" style="13" customWidth="1"/>
    <col min="4" max="5" width="22.42578125" style="13" customWidth="1"/>
    <col min="6" max="6" width="11.140625" style="13" customWidth="1"/>
    <col min="7" max="16384" width="9.140625" style="13"/>
  </cols>
  <sheetData>
    <row r="1" spans="2:7" x14ac:dyDescent="0.15">
      <c r="B1" s="42" t="s">
        <v>1</v>
      </c>
      <c r="C1" s="42"/>
      <c r="D1" s="43"/>
      <c r="E1" s="43"/>
      <c r="F1" s="43"/>
    </row>
    <row r="2" spans="2:7" x14ac:dyDescent="0.15">
      <c r="B2" s="42" t="s">
        <v>69</v>
      </c>
      <c r="C2" s="42"/>
      <c r="D2" s="42"/>
      <c r="E2" s="42"/>
      <c r="F2" s="42"/>
    </row>
    <row r="3" spans="2:7" x14ac:dyDescent="0.15">
      <c r="B3" s="42" t="s">
        <v>97</v>
      </c>
      <c r="C3" s="42"/>
      <c r="D3" s="43"/>
      <c r="E3" s="43"/>
      <c r="F3" s="43"/>
    </row>
    <row r="4" spans="2:7" x14ac:dyDescent="0.15">
      <c r="B4" s="42" t="s">
        <v>4</v>
      </c>
      <c r="C4" s="8"/>
    </row>
    <row r="6" spans="2:7" x14ac:dyDescent="0.15">
      <c r="B6" s="12"/>
      <c r="C6" s="12"/>
    </row>
    <row r="7" spans="2:7" x14ac:dyDescent="0.15">
      <c r="B7" s="12"/>
      <c r="C7" s="12"/>
      <c r="D7" s="104">
        <v>45930</v>
      </c>
      <c r="E7" s="120">
        <v>45565</v>
      </c>
    </row>
    <row r="8" spans="2:7" ht="11.25" customHeight="1" thickBot="1" x14ac:dyDescent="0.2">
      <c r="B8" s="12"/>
      <c r="C8" s="12"/>
      <c r="D8" s="105"/>
      <c r="E8" s="121"/>
    </row>
    <row r="9" spans="2:7" ht="15" customHeight="1" thickTop="1" x14ac:dyDescent="0.15">
      <c r="B9" s="106" t="s">
        <v>88</v>
      </c>
      <c r="C9" s="79"/>
      <c r="D9" s="107">
        <f>SUM(D11:D21)</f>
        <v>48060321</v>
      </c>
      <c r="E9" s="107">
        <f>SUM(E11:E21)</f>
        <v>29965710</v>
      </c>
    </row>
    <row r="10" spans="2:7" ht="12" thickBot="1" x14ac:dyDescent="0.2">
      <c r="B10" s="106"/>
      <c r="C10" s="79"/>
      <c r="D10" s="108"/>
      <c r="E10" s="108"/>
    </row>
    <row r="11" spans="2:7" ht="11.25" customHeight="1" thickTop="1" x14ac:dyDescent="0.15">
      <c r="B11" s="1" t="s">
        <v>70</v>
      </c>
      <c r="C11" s="1"/>
      <c r="D11" s="34">
        <v>0</v>
      </c>
      <c r="E11" s="34">
        <v>0</v>
      </c>
    </row>
    <row r="12" spans="2:7" ht="11.25" customHeight="1" x14ac:dyDescent="0.15">
      <c r="B12" s="1" t="s">
        <v>89</v>
      </c>
      <c r="C12" s="1"/>
      <c r="D12" s="37">
        <v>-14976525</v>
      </c>
      <c r="E12" s="37">
        <v>-13187929</v>
      </c>
    </row>
    <row r="13" spans="2:7" ht="24.75" customHeight="1" x14ac:dyDescent="0.15">
      <c r="B13" s="1" t="s">
        <v>90</v>
      </c>
      <c r="C13" s="1"/>
      <c r="D13" s="10">
        <v>83338000</v>
      </c>
      <c r="E13" s="37">
        <v>15927750</v>
      </c>
    </row>
    <row r="14" spans="2:7" x14ac:dyDescent="0.15">
      <c r="B14" s="1" t="s">
        <v>91</v>
      </c>
      <c r="C14" s="1"/>
      <c r="D14" s="10">
        <v>162522409</v>
      </c>
      <c r="E14" s="10">
        <v>179604950</v>
      </c>
      <c r="G14" s="35"/>
    </row>
    <row r="15" spans="2:7" x14ac:dyDescent="0.15">
      <c r="B15" s="1" t="s">
        <v>92</v>
      </c>
      <c r="C15" s="17"/>
      <c r="D15" s="37">
        <v>-235941305</v>
      </c>
      <c r="E15" s="37">
        <v>-194006291</v>
      </c>
    </row>
    <row r="16" spans="2:7" x14ac:dyDescent="0.15">
      <c r="B16" s="1" t="s">
        <v>71</v>
      </c>
      <c r="C16" s="17"/>
      <c r="D16" s="37">
        <v>-589147</v>
      </c>
      <c r="E16" s="37">
        <v>-23774004</v>
      </c>
    </row>
    <row r="17" spans="1:5" x14ac:dyDescent="0.15">
      <c r="B17" s="1" t="s">
        <v>72</v>
      </c>
      <c r="C17" s="1"/>
      <c r="D17" s="10">
        <v>2119041</v>
      </c>
      <c r="E17" s="10">
        <v>1755219</v>
      </c>
    </row>
    <row r="18" spans="1:5" x14ac:dyDescent="0.15">
      <c r="B18" s="1" t="s">
        <v>73</v>
      </c>
      <c r="C18" s="1"/>
      <c r="D18" s="37">
        <v>58702688</v>
      </c>
      <c r="E18" s="10">
        <v>71436690</v>
      </c>
    </row>
    <row r="19" spans="1:5" ht="11.25" customHeight="1" x14ac:dyDescent="0.15">
      <c r="B19" s="20" t="s">
        <v>74</v>
      </c>
      <c r="C19" s="1"/>
      <c r="D19" s="37">
        <v>-5331576</v>
      </c>
      <c r="E19" s="37">
        <v>-5872989</v>
      </c>
    </row>
    <row r="20" spans="1:5" ht="11.25" customHeight="1" x14ac:dyDescent="0.15">
      <c r="B20" s="20" t="s">
        <v>93</v>
      </c>
      <c r="C20" s="1"/>
      <c r="D20" s="37">
        <v>-1407748</v>
      </c>
      <c r="E20" s="37">
        <v>-1432805</v>
      </c>
    </row>
    <row r="21" spans="1:5" ht="23.25" customHeight="1" x14ac:dyDescent="0.15">
      <c r="B21" s="111" t="s">
        <v>104</v>
      </c>
      <c r="C21" s="1"/>
      <c r="D21" s="37">
        <v>-375516</v>
      </c>
      <c r="E21" s="37">
        <v>-484881</v>
      </c>
    </row>
    <row r="22" spans="1:5" x14ac:dyDescent="0.15">
      <c r="B22" s="62" t="s">
        <v>94</v>
      </c>
      <c r="C22" s="5"/>
      <c r="D22" s="97">
        <f>SUM(D25:D26)</f>
        <v>-1473156</v>
      </c>
      <c r="E22" s="97">
        <f>SUM(E25:E26)</f>
        <v>-183487</v>
      </c>
    </row>
    <row r="23" spans="1:5" ht="15.6" hidden="1" customHeight="1" thickBot="1" x14ac:dyDescent="0.2">
      <c r="B23" s="62"/>
      <c r="C23" s="5"/>
      <c r="D23" s="97"/>
      <c r="E23" s="97"/>
    </row>
    <row r="24" spans="1:5" ht="12" thickBot="1" x14ac:dyDescent="0.2">
      <c r="B24" s="67"/>
      <c r="C24" s="5"/>
      <c r="D24" s="98"/>
      <c r="E24" s="98"/>
    </row>
    <row r="25" spans="1:5" ht="12" thickTop="1" x14ac:dyDescent="0.15">
      <c r="B25" s="1" t="s">
        <v>75</v>
      </c>
      <c r="C25" s="1"/>
      <c r="D25" s="37">
        <v>-1580365</v>
      </c>
      <c r="E25" s="37">
        <v>-183487</v>
      </c>
    </row>
    <row r="26" spans="1:5" x14ac:dyDescent="0.15">
      <c r="B26" s="1" t="s">
        <v>76</v>
      </c>
      <c r="C26" s="1"/>
      <c r="D26" s="37">
        <v>107209</v>
      </c>
      <c r="E26" s="34">
        <v>0</v>
      </c>
    </row>
    <row r="27" spans="1:5" x14ac:dyDescent="0.15">
      <c r="A27" s="63"/>
      <c r="B27" s="99" t="s">
        <v>95</v>
      </c>
      <c r="C27" s="6"/>
      <c r="D27" s="100">
        <f>SUM(D29:D31)</f>
        <v>-11612149</v>
      </c>
      <c r="E27" s="102">
        <f>SUM(E29:E31)</f>
        <v>-32255290</v>
      </c>
    </row>
    <row r="28" spans="1:5" ht="12" thickBot="1" x14ac:dyDescent="0.2">
      <c r="A28" s="63"/>
      <c r="B28" s="99"/>
      <c r="C28" s="6"/>
      <c r="D28" s="101"/>
      <c r="E28" s="103"/>
    </row>
    <row r="29" spans="1:5" ht="12" thickTop="1" x14ac:dyDescent="0.15">
      <c r="B29" s="1" t="s">
        <v>77</v>
      </c>
      <c r="C29" s="1"/>
      <c r="D29" s="37">
        <v>-1581479</v>
      </c>
      <c r="E29" s="37">
        <v>-20396389</v>
      </c>
    </row>
    <row r="30" spans="1:5" x14ac:dyDescent="0.15">
      <c r="B30" s="1" t="s">
        <v>78</v>
      </c>
      <c r="C30" s="1"/>
      <c r="D30" s="37">
        <v>-294468</v>
      </c>
      <c r="E30" s="37">
        <v>-212698</v>
      </c>
    </row>
    <row r="31" spans="1:5" x14ac:dyDescent="0.15">
      <c r="B31" s="111" t="s">
        <v>105</v>
      </c>
      <c r="C31" s="1"/>
      <c r="D31" s="37">
        <v>-9736202</v>
      </c>
      <c r="E31" s="37">
        <v>-11646203</v>
      </c>
    </row>
    <row r="32" spans="1:5" ht="30" customHeight="1" thickBot="1" x14ac:dyDescent="0.2">
      <c r="B32" s="62" t="s">
        <v>79</v>
      </c>
      <c r="C32" s="1"/>
      <c r="D32" s="64">
        <f>D9+D22+D27</f>
        <v>34975016</v>
      </c>
      <c r="E32" s="75">
        <f>E9+E22+E27</f>
        <v>-2473067</v>
      </c>
    </row>
    <row r="33" spans="2:6" ht="30" customHeight="1" thickTop="1" thickBot="1" x14ac:dyDescent="0.2">
      <c r="B33" s="61" t="s">
        <v>80</v>
      </c>
      <c r="C33" s="12"/>
      <c r="D33" s="65">
        <v>18507269</v>
      </c>
      <c r="E33" s="65">
        <v>60202503</v>
      </c>
    </row>
    <row r="34" spans="2:6" ht="30" customHeight="1" thickTop="1" thickBot="1" x14ac:dyDescent="0.2">
      <c r="B34" s="61" t="s">
        <v>96</v>
      </c>
      <c r="C34" s="12"/>
      <c r="D34" s="65">
        <f>D32+D33</f>
        <v>53482285</v>
      </c>
      <c r="E34" s="65">
        <f>E32+E33</f>
        <v>57729436</v>
      </c>
    </row>
    <row r="35" spans="2:6" ht="12" thickTop="1" x14ac:dyDescent="0.15"/>
    <row r="36" spans="2:6" x14ac:dyDescent="0.15">
      <c r="B36" s="5"/>
      <c r="C36" s="5"/>
    </row>
    <row r="37" spans="2:6" x14ac:dyDescent="0.15">
      <c r="B37" s="5"/>
      <c r="C37" s="5"/>
    </row>
    <row r="38" spans="2:6" ht="11.25" customHeight="1" x14ac:dyDescent="0.15">
      <c r="B38" s="87" t="s">
        <v>30</v>
      </c>
      <c r="D38" s="87" t="s">
        <v>31</v>
      </c>
      <c r="E38" s="87"/>
      <c r="F38" s="8"/>
    </row>
    <row r="39" spans="2:6" ht="11.25" customHeight="1" x14ac:dyDescent="0.15">
      <c r="B39" s="87"/>
      <c r="D39" s="87"/>
      <c r="E39" s="87"/>
      <c r="F39" s="8"/>
    </row>
    <row r="40" spans="2:6" ht="11.25" customHeight="1" x14ac:dyDescent="0.15">
      <c r="B40" s="87"/>
      <c r="C40" s="12"/>
      <c r="D40" s="87"/>
      <c r="E40" s="87"/>
      <c r="F40" s="8"/>
    </row>
    <row r="41" spans="2:6" ht="11.25" customHeight="1" x14ac:dyDescent="0.15">
      <c r="B41" s="87"/>
      <c r="C41" s="12"/>
      <c r="D41" s="87"/>
      <c r="E41" s="87"/>
      <c r="F41" s="8"/>
    </row>
    <row r="42" spans="2:6" ht="11.25" customHeight="1" x14ac:dyDescent="0.15">
      <c r="B42" s="87"/>
      <c r="C42" s="11"/>
      <c r="D42" s="87"/>
      <c r="E42" s="87"/>
      <c r="F42" s="8"/>
    </row>
    <row r="43" spans="2:6" ht="11.25" customHeight="1" x14ac:dyDescent="0.15"/>
  </sheetData>
  <mergeCells count="13">
    <mergeCell ref="D7:D8"/>
    <mergeCell ref="E7:E8"/>
    <mergeCell ref="B9:B10"/>
    <mergeCell ref="C9:C10"/>
    <mergeCell ref="D9:D10"/>
    <mergeCell ref="E9:E10"/>
    <mergeCell ref="D22:D24"/>
    <mergeCell ref="E22:E24"/>
    <mergeCell ref="B38:B42"/>
    <mergeCell ref="D38:E42"/>
    <mergeCell ref="B27:B28"/>
    <mergeCell ref="D27:D28"/>
    <mergeCell ref="E27:E28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Profit or loss statement</vt:lpstr>
      <vt:lpstr>Statement of changes in equity</vt:lpstr>
      <vt:lpstr>Statement of cash flows</vt:lpstr>
      <vt:lpstr>'Profit or loss statement'!Print_Area</vt:lpstr>
      <vt:lpstr>'Statement of cash flows'!Print_Area</vt:lpstr>
      <vt:lpstr>'Statement of changes in equity'!Print_Area</vt:lpstr>
      <vt:lpstr>'Statement of financial position'!Print_Area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2025-11-14T15:02:57Z</dcterms:modified>
</cp:coreProperties>
</file>